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R:\FINANCIALS\!FY 2026\Grad Assts\Calculator\"/>
    </mc:Choice>
  </mc:AlternateContent>
  <xr:revisionPtr revIDLastSave="0" documentId="8_{AAF13E07-81CE-4143-B76B-01EB15AAEF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hD-F 33" sheetId="1" r:id="rId1"/>
    <sheet name="PhD-F 40" sheetId="2" r:id="rId2"/>
    <sheet name="PhD-F 50" sheetId="3" r:id="rId3"/>
    <sheet name="MS-F 33" sheetId="6" r:id="rId4"/>
    <sheet name="MS-F 40" sheetId="5" r:id="rId5"/>
    <sheet name="MS-F 50 " sheetId="4" r:id="rId6"/>
    <sheet name="PhD-A 33" sheetId="7" r:id="rId7"/>
    <sheet name="PhD-A 40" sheetId="8" r:id="rId8"/>
    <sheet name="PhD-A 50" sheetId="9" r:id="rId9"/>
    <sheet name="MS-A 33" sheetId="10" r:id="rId10"/>
    <sheet name="MS-A 40" sheetId="11" r:id="rId11"/>
    <sheet name="MS-A 50" sheetId="12" r:id="rId12"/>
    <sheet name="RATES" sheetId="13" r:id="rId13"/>
  </sheets>
  <definedNames>
    <definedName name="_xlnm.Print_Area" localSheetId="9">'MS-A 33'!$A$1:$M$28</definedName>
    <definedName name="_xlnm.Print_Area" localSheetId="10">'MS-A 40'!$A$1:$M$28</definedName>
    <definedName name="_xlnm.Print_Area" localSheetId="11">'MS-A 50'!$A$1:$M$28</definedName>
    <definedName name="_xlnm.Print_Area" localSheetId="3">'MS-F 33'!$A$1:$M$28</definedName>
    <definedName name="_xlnm.Print_Area" localSheetId="4">'MS-F 40'!$A$1:$M$28</definedName>
    <definedName name="_xlnm.Print_Area" localSheetId="5">'MS-F 50 '!$A$1:$M$28</definedName>
    <definedName name="_xlnm.Print_Area" localSheetId="6">'PhD-A 33'!$A$1:$M$28</definedName>
    <definedName name="_xlnm.Print_Area" localSheetId="7">'PhD-A 40'!$A$1:$M$28</definedName>
    <definedName name="_xlnm.Print_Area" localSheetId="8">'PhD-A 50'!$A$1:$M$28</definedName>
    <definedName name="_xlnm.Print_Area" localSheetId="0">'PhD-F 33'!$A$1:$M$22</definedName>
    <definedName name="_xlnm.Print_Area" localSheetId="1">'PhD-F 40'!$A$1:$M$28</definedName>
    <definedName name="_xlnm.Print_Area" localSheetId="2">'PhD-F 50'!$A$1:$M$28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2" l="1"/>
  <c r="B5" i="11"/>
  <c r="B5" i="10"/>
  <c r="B5" i="9"/>
  <c r="B5" i="8"/>
  <c r="B5" i="7"/>
  <c r="B5" i="4"/>
  <c r="B5" i="5"/>
  <c r="B5" i="6"/>
  <c r="B5" i="3"/>
  <c r="B5" i="2"/>
  <c r="B5" i="1"/>
  <c r="C13" i="12" l="1"/>
  <c r="C13" i="11"/>
  <c r="C13" i="10"/>
  <c r="C13" i="9"/>
  <c r="C13" i="8"/>
  <c r="C13" i="1"/>
  <c r="C13" i="4" s="1"/>
  <c r="D13" i="1"/>
  <c r="D13" i="2" s="1"/>
  <c r="E13" i="1"/>
  <c r="E13" i="4" s="1"/>
  <c r="F13" i="1"/>
  <c r="F13" i="3" s="1"/>
  <c r="G13" i="1"/>
  <c r="G13" i="6" s="1"/>
  <c r="H13" i="1"/>
  <c r="H13" i="5" s="1"/>
  <c r="J13" i="1"/>
  <c r="J13" i="5" s="1"/>
  <c r="K13" i="1"/>
  <c r="K13" i="3" s="1"/>
  <c r="L13" i="1"/>
  <c r="L13" i="3" s="1"/>
  <c r="M13" i="1"/>
  <c r="M13" i="4" s="1"/>
  <c r="B13" i="5"/>
  <c r="K13" i="7"/>
  <c r="J13" i="7"/>
  <c r="J13" i="12" s="1"/>
  <c r="H13" i="7"/>
  <c r="G13" i="7"/>
  <c r="F13" i="7"/>
  <c r="E13" i="7"/>
  <c r="D13" i="7"/>
  <c r="F6" i="12"/>
  <c r="F5" i="12"/>
  <c r="F6" i="11"/>
  <c r="F5" i="11"/>
  <c r="F6" i="10"/>
  <c r="F5" i="10"/>
  <c r="F6" i="9"/>
  <c r="F5" i="9"/>
  <c r="F6" i="8"/>
  <c r="F5" i="8"/>
  <c r="F6" i="4"/>
  <c r="F5" i="4"/>
  <c r="F6" i="5"/>
  <c r="F5" i="5"/>
  <c r="F6" i="6"/>
  <c r="F5" i="6"/>
  <c r="F6" i="3"/>
  <c r="F5" i="3"/>
  <c r="F6" i="2"/>
  <c r="F5" i="2"/>
  <c r="A2" i="12"/>
  <c r="A2" i="11"/>
  <c r="A2" i="10"/>
  <c r="A2" i="9"/>
  <c r="A2" i="8"/>
  <c r="A2" i="7"/>
  <c r="A2" i="4"/>
  <c r="A2" i="5"/>
  <c r="A2" i="6"/>
  <c r="A2" i="3"/>
  <c r="A2" i="2"/>
  <c r="H13" i="2" l="1"/>
  <c r="D13" i="3"/>
  <c r="D13" i="4"/>
  <c r="M13" i="2"/>
  <c r="G13" i="3"/>
  <c r="M13" i="5"/>
  <c r="D13" i="8"/>
  <c r="D13" i="11"/>
  <c r="D13" i="12"/>
  <c r="D13" i="9"/>
  <c r="D13" i="10"/>
  <c r="F13" i="11"/>
  <c r="F13" i="8"/>
  <c r="F13" i="12"/>
  <c r="F13" i="9"/>
  <c r="F13" i="10"/>
  <c r="J13" i="11"/>
  <c r="J13" i="6"/>
  <c r="J13" i="2"/>
  <c r="M13" i="6"/>
  <c r="G13" i="4"/>
  <c r="J13" i="3"/>
  <c r="C13" i="5"/>
  <c r="J13" i="10"/>
  <c r="M13" i="3"/>
  <c r="D13" i="5"/>
  <c r="J13" i="4"/>
  <c r="J13" i="8"/>
  <c r="G13" i="2"/>
  <c r="B13" i="6"/>
  <c r="G13" i="5"/>
  <c r="K13" i="4"/>
  <c r="J13" i="9"/>
  <c r="E13" i="2"/>
  <c r="D13" i="6"/>
  <c r="E13" i="6"/>
  <c r="L13" i="6"/>
  <c r="L13" i="2"/>
  <c r="L13" i="5"/>
  <c r="K13" i="2"/>
  <c r="K13" i="5"/>
  <c r="K13" i="6"/>
  <c r="H13" i="12"/>
  <c r="H13" i="10"/>
  <c r="H13" i="8"/>
  <c r="H13" i="11"/>
  <c r="H13" i="9"/>
  <c r="H13" i="6"/>
  <c r="H13" i="3"/>
  <c r="H13" i="4"/>
  <c r="G13" i="12"/>
  <c r="G13" i="10"/>
  <c r="G13" i="8"/>
  <c r="G13" i="11"/>
  <c r="G13" i="9"/>
  <c r="C13" i="2"/>
  <c r="B13" i="4"/>
  <c r="B13" i="2"/>
  <c r="L13" i="4"/>
  <c r="K13" i="12"/>
  <c r="K13" i="11"/>
  <c r="K13" i="10"/>
  <c r="K13" i="8"/>
  <c r="K13" i="9"/>
  <c r="F13" i="2"/>
  <c r="F13" i="6"/>
  <c r="F13" i="5"/>
  <c r="F13" i="4"/>
  <c r="E13" i="11"/>
  <c r="E13" i="8"/>
  <c r="E13" i="10"/>
  <c r="E13" i="12"/>
  <c r="E13" i="9"/>
  <c r="E13" i="5"/>
  <c r="E13" i="3"/>
  <c r="C13" i="3"/>
  <c r="C13" i="6"/>
  <c r="B13" i="3"/>
  <c r="B8" i="12"/>
  <c r="B7" i="12"/>
  <c r="B8" i="11"/>
  <c r="B7" i="11"/>
  <c r="B8" i="10"/>
  <c r="B7" i="10"/>
  <c r="B8" i="9"/>
  <c r="B7" i="9"/>
  <c r="B8" i="8"/>
  <c r="B7" i="8"/>
  <c r="B8" i="7"/>
  <c r="B7" i="7"/>
  <c r="B8" i="6"/>
  <c r="B7" i="6"/>
  <c r="B8" i="5"/>
  <c r="B7" i="5"/>
  <c r="B8" i="4"/>
  <c r="B7" i="4"/>
  <c r="B8" i="3"/>
  <c r="B7" i="3"/>
  <c r="B8" i="2"/>
  <c r="B14" i="2" s="1"/>
  <c r="B7" i="2"/>
  <c r="B8" i="1"/>
  <c r="B7" i="1"/>
  <c r="B14" i="4" l="1"/>
  <c r="F14" i="9"/>
  <c r="F14" i="10"/>
  <c r="F14" i="5"/>
  <c r="B14" i="5"/>
  <c r="C14" i="5"/>
  <c r="F14" i="6"/>
  <c r="B14" i="6"/>
  <c r="F14" i="3"/>
  <c r="B14" i="3"/>
  <c r="M14" i="1"/>
  <c r="B14" i="1"/>
  <c r="F14" i="2"/>
  <c r="F14" i="11"/>
  <c r="K2" i="1"/>
  <c r="I13" i="7"/>
  <c r="I13" i="1"/>
  <c r="F14" i="4"/>
  <c r="F14" i="8"/>
  <c r="F14" i="12"/>
  <c r="F14" i="7"/>
  <c r="C14" i="7"/>
  <c r="G14" i="12"/>
  <c r="H14" i="12"/>
  <c r="B14" i="12"/>
  <c r="J14" i="12"/>
  <c r="C14" i="12"/>
  <c r="K14" i="12"/>
  <c r="D14" i="12"/>
  <c r="L14" i="12"/>
  <c r="E14" i="12"/>
  <c r="M14" i="12"/>
  <c r="G14" i="11"/>
  <c r="H14" i="11"/>
  <c r="B14" i="11"/>
  <c r="J14" i="11"/>
  <c r="C14" i="11"/>
  <c r="K14" i="11"/>
  <c r="D14" i="11"/>
  <c r="L14" i="11"/>
  <c r="E14" i="11"/>
  <c r="M14" i="11"/>
  <c r="G14" i="10"/>
  <c r="H14" i="10"/>
  <c r="B14" i="10"/>
  <c r="J14" i="10"/>
  <c r="C14" i="10"/>
  <c r="K14" i="10"/>
  <c r="D14" i="10"/>
  <c r="L14" i="10"/>
  <c r="E14" i="10"/>
  <c r="M14" i="10"/>
  <c r="G14" i="9"/>
  <c r="H14" i="9"/>
  <c r="B14" i="9"/>
  <c r="J14" i="9"/>
  <c r="C14" i="9"/>
  <c r="K14" i="9"/>
  <c r="D14" i="9"/>
  <c r="L14" i="9"/>
  <c r="E14" i="9"/>
  <c r="M14" i="9"/>
  <c r="L14" i="8"/>
  <c r="E14" i="8"/>
  <c r="D14" i="8"/>
  <c r="G14" i="8"/>
  <c r="M14" i="8"/>
  <c r="H14" i="8"/>
  <c r="B14" i="8"/>
  <c r="J14" i="8"/>
  <c r="C14" i="8"/>
  <c r="K14" i="8"/>
  <c r="G14" i="7"/>
  <c r="H14" i="7"/>
  <c r="I14" i="7"/>
  <c r="B14" i="7"/>
  <c r="J14" i="7"/>
  <c r="K14" i="7"/>
  <c r="D14" i="7"/>
  <c r="L14" i="7"/>
  <c r="E14" i="7"/>
  <c r="M14" i="7"/>
  <c r="G14" i="6"/>
  <c r="H14" i="6"/>
  <c r="J14" i="6"/>
  <c r="C14" i="6"/>
  <c r="K14" i="6"/>
  <c r="D14" i="6"/>
  <c r="L14" i="6"/>
  <c r="E14" i="6"/>
  <c r="M14" i="6"/>
  <c r="G14" i="5"/>
  <c r="H14" i="5"/>
  <c r="J14" i="5"/>
  <c r="K14" i="5"/>
  <c r="D14" i="5"/>
  <c r="L14" i="5"/>
  <c r="E14" i="5"/>
  <c r="M14" i="5"/>
  <c r="G14" i="4"/>
  <c r="H14" i="4"/>
  <c r="J14" i="4"/>
  <c r="C14" i="4"/>
  <c r="K14" i="4"/>
  <c r="D14" i="4"/>
  <c r="L14" i="4"/>
  <c r="E14" i="4"/>
  <c r="M14" i="4"/>
  <c r="G14" i="3"/>
  <c r="H14" i="3"/>
  <c r="J14" i="3"/>
  <c r="C14" i="3"/>
  <c r="K14" i="3"/>
  <c r="D14" i="3"/>
  <c r="L14" i="3"/>
  <c r="E14" i="3"/>
  <c r="M14" i="3"/>
  <c r="H14" i="2"/>
  <c r="J14" i="2"/>
  <c r="C14" i="2"/>
  <c r="K14" i="2"/>
  <c r="G14" i="2"/>
  <c r="D14" i="2"/>
  <c r="L14" i="2"/>
  <c r="E14" i="2"/>
  <c r="M14" i="2"/>
  <c r="F14" i="1"/>
  <c r="G14" i="1"/>
  <c r="H14" i="1"/>
  <c r="J14" i="1"/>
  <c r="C14" i="1"/>
  <c r="K14" i="1"/>
  <c r="D14" i="1"/>
  <c r="L14" i="1"/>
  <c r="E14" i="1"/>
  <c r="I13" i="5" l="1"/>
  <c r="I14" i="5" s="1"/>
  <c r="B16" i="5" s="1"/>
  <c r="C7" i="13" s="1"/>
  <c r="I13" i="4"/>
  <c r="I14" i="4" s="1"/>
  <c r="B16" i="4" s="1"/>
  <c r="D7" i="13" s="1"/>
  <c r="I13" i="2"/>
  <c r="I14" i="2" s="1"/>
  <c r="B16" i="2" s="1"/>
  <c r="C6" i="13" s="1"/>
  <c r="I13" i="3"/>
  <c r="I14" i="3" s="1"/>
  <c r="B16" i="3" s="1"/>
  <c r="D6" i="13" s="1"/>
  <c r="I13" i="6"/>
  <c r="I14" i="6" s="1"/>
  <c r="B16" i="6" s="1"/>
  <c r="B7" i="13" s="1"/>
  <c r="I14" i="1"/>
  <c r="B16" i="1" s="1"/>
  <c r="B6" i="13" s="1"/>
  <c r="I13" i="11"/>
  <c r="I14" i="11" s="1"/>
  <c r="B16" i="11" s="1"/>
  <c r="C10" i="13" s="1"/>
  <c r="I13" i="12"/>
  <c r="I14" i="12" s="1"/>
  <c r="B16" i="12" s="1"/>
  <c r="D10" i="13" s="1"/>
  <c r="I13" i="8"/>
  <c r="I14" i="8" s="1"/>
  <c r="B16" i="8" s="1"/>
  <c r="C9" i="13" s="1"/>
  <c r="I13" i="9"/>
  <c r="I14" i="9" s="1"/>
  <c r="B16" i="9" s="1"/>
  <c r="D9" i="13" s="1"/>
  <c r="I13" i="10"/>
  <c r="I14" i="10" s="1"/>
  <c r="B16" i="10" s="1"/>
  <c r="B10" i="13" s="1"/>
  <c r="K2" i="10"/>
  <c r="K2" i="4"/>
  <c r="K2" i="2"/>
  <c r="K2" i="3"/>
  <c r="K2" i="9"/>
  <c r="K2" i="5"/>
  <c r="K2" i="7"/>
  <c r="K2" i="12"/>
  <c r="K2" i="8"/>
  <c r="K2" i="6"/>
  <c r="K2" i="11"/>
  <c r="B16" i="7"/>
  <c r="B9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A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A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A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B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B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B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C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C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C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3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5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5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5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6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6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6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7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7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7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8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8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8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9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9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9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sharedStrings.xml><?xml version="1.0" encoding="utf-8"?>
<sst xmlns="http://schemas.openxmlformats.org/spreadsheetml/2006/main" count="390" uniqueCount="38">
  <si>
    <t>Annual Salary Rate:</t>
  </si>
  <si>
    <t>PhD</t>
  </si>
  <si>
    <t>Start date</t>
  </si>
  <si>
    <t>% time</t>
  </si>
  <si>
    <t>End Date</t>
  </si>
  <si>
    <t>Hours per week</t>
  </si>
  <si>
    <t>Monthly compensation</t>
  </si>
  <si>
    <t>July</t>
  </si>
  <si>
    <t>August</t>
  </si>
  <si>
    <t xml:space="preserve">September 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</si>
  <si>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</si>
  <si>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</si>
  <si>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</si>
  <si>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</si>
  <si>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</si>
  <si>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</si>
  <si>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</si>
  <si>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</si>
  <si>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</si>
  <si>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Possible Days</t>
  </si>
  <si>
    <t xml:space="preserve">Actual Days </t>
  </si>
  <si>
    <t>Actual Compensation</t>
  </si>
  <si>
    <t xml:space="preserve">Annual compensation </t>
  </si>
  <si>
    <t>College of Family and Consumer Sciences</t>
  </si>
  <si>
    <t>three decimal 33.333</t>
  </si>
  <si>
    <t>MS</t>
  </si>
  <si>
    <t>PhD - F</t>
  </si>
  <si>
    <t>MS - F</t>
  </si>
  <si>
    <t>PhD - A</t>
  </si>
  <si>
    <t>MS - A</t>
  </si>
  <si>
    <t>Annual Compensation Calculator (Based on FY26 calendar)</t>
  </si>
  <si>
    <t>8/13/25 First Day Class Fall</t>
  </si>
  <si>
    <t xml:space="preserve">11/26 - 11/28/25 Thanksgiving </t>
  </si>
  <si>
    <t>12/12/25 Graduation or Holiday Break</t>
  </si>
  <si>
    <t>1/5/26 First Day Class Spr</t>
  </si>
  <si>
    <t xml:space="preserve">3/2 to 3/6/26 Spring Break </t>
  </si>
  <si>
    <t>5/08/26 Graduation</t>
  </si>
  <si>
    <t xml:space="preserve"> hours in FY2026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</si>
</sst>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3CC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theme="8"/>
      <name val="Calibri"/>
      <family val="2"/>
      <scheme val="minor"/>
    </font>
    <font>
      <i/>
      <sz val="8"/>
      <color theme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4" fontId="3" fillId="0" borderId="0" xfId="0" applyNumberFormat="1" applyFont="1"/>
    <xf numFmtId="4" fontId="0" fillId="0" borderId="0" xfId="0" applyNumberFormat="1"/>
    <xf numFmtId="4" fontId="4" fillId="0" borderId="0" xfId="0" applyNumberFormat="1" applyFont="1"/>
    <xf numFmtId="3" fontId="0" fillId="2" borderId="0" xfId="0" applyNumberFormat="1" applyFill="1"/>
    <xf numFmtId="4" fontId="1" fillId="3" borderId="0" xfId="0" applyNumberFormat="1" applyFont="1" applyFill="1"/>
    <xf numFmtId="165" fontId="0" fillId="2" borderId="0" xfId="0" applyNumberFormat="1" applyFill="1"/>
    <xf numFmtId="4" fontId="5" fillId="0" borderId="0" xfId="0" applyNumberFormat="1" applyFont="1"/>
    <xf numFmtId="4" fontId="0" fillId="0" borderId="0" xfId="0" applyNumberFormat="1" applyAlignment="1">
      <alignment horizontal="center"/>
    </xf>
    <xf numFmtId="4" fontId="0" fillId="2" borderId="0" xfId="0" applyNumberFormat="1" applyFill="1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2" xfId="0" applyNumberFormat="1" applyFont="1" applyBorder="1"/>
    <xf numFmtId="4" fontId="6" fillId="0" borderId="0" xfId="0" applyNumberFormat="1" applyFont="1"/>
    <xf numFmtId="4" fontId="7" fillId="0" borderId="0" xfId="0" applyNumberFormat="1" applyFont="1"/>
    <xf numFmtId="0" fontId="8" fillId="0" borderId="0" xfId="0" applyFont="1"/>
    <xf numFmtId="164" fontId="0" fillId="4" borderId="0" xfId="0" applyNumberFormat="1" applyFill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164" fontId="10" fillId="0" borderId="0" xfId="0" applyNumberFormat="1" applyFont="1" applyFill="1" applyAlignment="1">
      <alignment horizontal="center" wrapText="1"/>
    </xf>
    <xf numFmtId="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 wrapText="1"/>
    </xf>
    <xf numFmtId="0" fontId="11" fillId="0" borderId="3" xfId="0" applyFont="1" applyBorder="1"/>
    <xf numFmtId="165" fontId="3" fillId="0" borderId="3" xfId="0" applyNumberFormat="1" applyFont="1" applyBorder="1"/>
    <xf numFmtId="9" fontId="3" fillId="0" borderId="3" xfId="0" applyNumberFormat="1" applyFont="1" applyBorder="1"/>
    <xf numFmtId="0" fontId="3" fillId="0" borderId="3" xfId="0" applyFont="1" applyBorder="1"/>
    <xf numFmtId="0" fontId="3" fillId="5" borderId="3" xfId="0" applyFont="1" applyFill="1" applyBorder="1"/>
    <xf numFmtId="4" fontId="3" fillId="0" borderId="3" xfId="0" applyNumberFormat="1" applyFont="1" applyBorder="1"/>
    <xf numFmtId="0" fontId="12" fillId="0" borderId="0" xfId="0" applyFont="1"/>
    <xf numFmtId="4" fontId="13" fillId="0" borderId="0" xfId="0" applyNumberFormat="1" applyFont="1"/>
    <xf numFmtId="4" fontId="14" fillId="0" borderId="0" xfId="0" applyNumberFormat="1" applyFont="1"/>
    <xf numFmtId="4" fontId="15" fillId="0" borderId="0" xfId="0" applyNumberFormat="1" applyFont="1"/>
    <xf numFmtId="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S26"/>
  <sheetViews>
    <sheetView tabSelected="1" zoomScaleNormal="100" workbookViewId="0">
      <selection activeCell="D10" sqref="D10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9" ht="18.75" x14ac:dyDescent="0.3">
      <c r="A1" s="17" t="s">
        <v>23</v>
      </c>
    </row>
    <row r="2" spans="1:19" ht="18.75" x14ac:dyDescent="0.3">
      <c r="A2" s="1" t="s">
        <v>30</v>
      </c>
      <c r="B2" s="2"/>
      <c r="C2" s="2"/>
      <c r="D2" s="2"/>
      <c r="K2" s="32">
        <f>(SUM(B12:M12))*8</f>
        <v>2088</v>
      </c>
      <c r="L2" s="33" t="s">
        <v>37</v>
      </c>
      <c r="M2" s="31"/>
      <c r="N2" s="31"/>
    </row>
    <row r="5" spans="1:19" x14ac:dyDescent="0.25">
      <c r="A5" t="s">
        <v>0</v>
      </c>
      <c r="B5" s="5">
        <f>66248*1.02</f>
        <v>67572.960000000006</v>
      </c>
      <c r="C5" s="6" t="s">
        <v>1</v>
      </c>
      <c r="E5" s="3" t="s">
        <v>2</v>
      </c>
      <c r="F5" s="18">
        <v>45839</v>
      </c>
    </row>
    <row r="6" spans="1:19" x14ac:dyDescent="0.25">
      <c r="A6" s="3" t="s">
        <v>3</v>
      </c>
      <c r="B6" s="7">
        <v>0.33333000000000002</v>
      </c>
      <c r="C6" s="8" t="s">
        <v>24</v>
      </c>
      <c r="E6" s="3" t="s">
        <v>4</v>
      </c>
      <c r="F6" s="18">
        <v>46203</v>
      </c>
    </row>
    <row r="7" spans="1:19" x14ac:dyDescent="0.25">
      <c r="A7" t="s">
        <v>5</v>
      </c>
      <c r="B7" s="3">
        <f>40*B6</f>
        <v>13.333200000000001</v>
      </c>
    </row>
    <row r="8" spans="1:19" x14ac:dyDescent="0.25">
      <c r="A8" t="s">
        <v>6</v>
      </c>
      <c r="B8" s="3">
        <f>(+B5/12)*B6</f>
        <v>1877.0078964000004</v>
      </c>
    </row>
    <row r="10" spans="1:19" s="19" customFormat="1" ht="34.5" x14ac:dyDescent="0.25">
      <c r="B10" s="20"/>
      <c r="C10" s="21" t="s">
        <v>31</v>
      </c>
      <c r="D10" s="22"/>
      <c r="E10" s="22"/>
      <c r="F10" s="23" t="s">
        <v>32</v>
      </c>
      <c r="G10" s="21" t="s">
        <v>33</v>
      </c>
      <c r="H10" s="21" t="s">
        <v>34</v>
      </c>
      <c r="I10" s="22"/>
      <c r="J10" s="23" t="s">
        <v>35</v>
      </c>
      <c r="K10" s="22"/>
      <c r="L10" s="21" t="s">
        <v>36</v>
      </c>
      <c r="M10" s="22"/>
      <c r="N10" s="20"/>
      <c r="O10" s="20"/>
      <c r="P10" s="20"/>
      <c r="Q10" s="20"/>
    </row>
    <row r="11" spans="1:19" x14ac:dyDescent="0.25"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9" t="s">
        <v>13</v>
      </c>
      <c r="I11" s="9" t="s">
        <v>14</v>
      </c>
      <c r="J11" s="9" t="s">
        <v>15</v>
      </c>
      <c r="K11" s="9" t="s">
        <v>16</v>
      </c>
      <c r="L11" s="9" t="s">
        <v>17</v>
      </c>
      <c r="M11" s="9" t="s">
        <v>18</v>
      </c>
    </row>
    <row r="12" spans="1:19" x14ac:dyDescent="0.25">
      <c r="A12" t="s">
        <v>19</v>
      </c>
      <c r="B12" s="3">
        <v>23</v>
      </c>
      <c r="C12" s="3">
        <v>21</v>
      </c>
      <c r="D12" s="3">
        <v>22</v>
      </c>
      <c r="E12" s="3">
        <v>23</v>
      </c>
      <c r="F12" s="3">
        <v>20</v>
      </c>
      <c r="G12" s="3">
        <v>23</v>
      </c>
      <c r="H12" s="3">
        <v>22</v>
      </c>
      <c r="I12" s="3">
        <v>20</v>
      </c>
      <c r="J12" s="3">
        <v>22</v>
      </c>
      <c r="K12" s="3">
        <v>22</v>
      </c>
      <c r="L12" s="3">
        <v>21</v>
      </c>
      <c r="M12" s="3">
        <v>22</v>
      </c>
      <c r="S12" s="3"/>
    </row>
    <row r="13" spans="1:19" x14ac:dyDescent="0.25">
      <c r="A13" t="s">
        <v>20</v>
      </c>
      <c r="B13" s="10">
        <v>23</v>
      </c>
      <c r="C13" s="10">
        <f t="shared" ref="C13:M13" si="0">C12</f>
        <v>21</v>
      </c>
      <c r="D13" s="10">
        <f t="shared" si="0"/>
        <v>22</v>
      </c>
      <c r="E13" s="10">
        <f t="shared" si="0"/>
        <v>23</v>
      </c>
      <c r="F13" s="10">
        <f t="shared" si="0"/>
        <v>20</v>
      </c>
      <c r="G13" s="10">
        <f t="shared" si="0"/>
        <v>23</v>
      </c>
      <c r="H13" s="10">
        <f t="shared" si="0"/>
        <v>22</v>
      </c>
      <c r="I13" s="10">
        <f t="shared" si="0"/>
        <v>20</v>
      </c>
      <c r="J13" s="10">
        <f t="shared" si="0"/>
        <v>22</v>
      </c>
      <c r="K13" s="10">
        <f t="shared" si="0"/>
        <v>22</v>
      </c>
      <c r="L13" s="10">
        <f t="shared" si="0"/>
        <v>21</v>
      </c>
      <c r="M13" s="10">
        <f t="shared" si="0"/>
        <v>22</v>
      </c>
      <c r="S13" s="3"/>
    </row>
    <row r="14" spans="1:19" s="11" customFormat="1" x14ac:dyDescent="0.25">
      <c r="A14" s="11" t="s">
        <v>21</v>
      </c>
      <c r="B14" s="12">
        <f>(+B8/B12)*B13</f>
        <v>1877.0078964000004</v>
      </c>
      <c r="C14" s="12">
        <f>(+B8/C12)*C13</f>
        <v>1877.0078964000004</v>
      </c>
      <c r="D14" s="12">
        <f>(+B8/D12)*D13</f>
        <v>1877.0078964000006</v>
      </c>
      <c r="E14" s="12">
        <f>+B8/E12*E13</f>
        <v>1877.0078964000004</v>
      </c>
      <c r="F14" s="12">
        <f>+B8/F12*F13</f>
        <v>1877.0078964000004</v>
      </c>
      <c r="G14" s="12">
        <f>+B8/G12*G13</f>
        <v>1877.0078964000004</v>
      </c>
      <c r="H14" s="12">
        <f>+B8/H12*H13</f>
        <v>1877.0078964000006</v>
      </c>
      <c r="I14" s="12">
        <f>+B8/I12*I13</f>
        <v>1877.0078964000004</v>
      </c>
      <c r="J14" s="12">
        <f>+B8/J12*J13</f>
        <v>1877.0078964000006</v>
      </c>
      <c r="K14" s="12">
        <f>+B8/K12*K13</f>
        <v>1877.0078964000006</v>
      </c>
      <c r="L14" s="12">
        <f>+B8/L12*L13</f>
        <v>1877.0078964000004</v>
      </c>
      <c r="M14" s="12">
        <f>+B8/M12*M13</f>
        <v>1877.0078964000006</v>
      </c>
      <c r="N14" s="12"/>
      <c r="O14" s="12"/>
      <c r="P14" s="3"/>
      <c r="Q14" s="12"/>
      <c r="S14" s="3"/>
    </row>
    <row r="15" spans="1:19" ht="15.75" thickBot="1" x14ac:dyDescent="0.3">
      <c r="S15" s="3"/>
    </row>
    <row r="16" spans="1:19" s="11" customFormat="1" ht="15.75" thickBot="1" x14ac:dyDescent="0.3">
      <c r="A16" s="13" t="s">
        <v>22</v>
      </c>
      <c r="B16" s="14">
        <f>SUM(B14:M14)</f>
        <v>22524.094756800008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3"/>
      <c r="Q16" s="12"/>
      <c r="S16" s="3"/>
    </row>
    <row r="17" spans="1:19" x14ac:dyDescent="0.25">
      <c r="S17" s="3"/>
    </row>
    <row r="18" spans="1:19" s="3" customFormat="1" x14ac:dyDescent="0.25">
      <c r="A18"/>
    </row>
    <row r="19" spans="1:19" s="3" customFormat="1" x14ac:dyDescent="0.25">
      <c r="A19"/>
    </row>
    <row r="20" spans="1:19" s="3" customFormat="1" x14ac:dyDescent="0.25">
      <c r="A20"/>
    </row>
    <row r="21" spans="1:19" x14ac:dyDescent="0.25">
      <c r="R21" s="3"/>
      <c r="S21" s="3"/>
    </row>
    <row r="22" spans="1:19" x14ac:dyDescent="0.25">
      <c r="R22" s="3"/>
      <c r="S22" s="3"/>
    </row>
    <row r="23" spans="1:19" s="3" customFormat="1" x14ac:dyDescent="0.25">
      <c r="A23"/>
    </row>
    <row r="24" spans="1:19" s="3" customFormat="1" x14ac:dyDescent="0.25">
      <c r="A24"/>
    </row>
    <row r="25" spans="1:19" s="3" customFormat="1" x14ac:dyDescent="0.25">
      <c r="A25"/>
      <c r="B25" s="15"/>
    </row>
    <row r="26" spans="1:19" s="3" customFormat="1" x14ac:dyDescent="0.25">
      <c r="A26"/>
      <c r="B26" s="16"/>
      <c r="C26" s="16"/>
    </row>
  </sheetData>
  <pageMargins left="0.45" right="0.45" top="0.75" bottom="0.75" header="0.3" footer="0.3"/>
  <pageSetup scale="77" orientation="landscape" r:id="rId1"/>
  <headerFooter>
    <oddFooter xml:space="preserve">&amp;R&amp;9&amp;Z&amp;F
&amp;A
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7" t="s">
        <v>23</v>
      </c>
    </row>
    <row r="2" spans="1:17" ht="18.75" x14ac:dyDescent="0.3">
      <c r="A2" s="1" t="str">
        <f>'PhD-F 33'!A2</f>
        <v>Annual Compensation Calculator (Based on FY26 calendar)</v>
      </c>
      <c r="B2" s="2"/>
      <c r="C2" s="2"/>
      <c r="D2" s="2"/>
      <c r="K2" s="4">
        <f>'PhD-F 33'!K2</f>
        <v>2088</v>
      </c>
      <c r="L2" s="12" t="s">
        <v>37</v>
      </c>
    </row>
    <row r="5" spans="1:17" x14ac:dyDescent="0.25">
      <c r="A5" t="s">
        <v>0</v>
      </c>
      <c r="B5" s="5">
        <f>61256*1.02</f>
        <v>62481.120000000003</v>
      </c>
      <c r="C5" s="6" t="s">
        <v>25</v>
      </c>
      <c r="E5" s="3" t="s">
        <v>2</v>
      </c>
      <c r="F5" s="18">
        <f>'PhD-A 33'!F5:F5</f>
        <v>45881</v>
      </c>
    </row>
    <row r="6" spans="1:17" x14ac:dyDescent="0.25">
      <c r="A6" s="3" t="s">
        <v>3</v>
      </c>
      <c r="B6" s="7">
        <v>0.33333000000000002</v>
      </c>
      <c r="C6" s="8" t="s">
        <v>24</v>
      </c>
      <c r="E6" s="3" t="s">
        <v>4</v>
      </c>
      <c r="F6" s="18">
        <f>'PhD-A 33'!F6</f>
        <v>46150</v>
      </c>
    </row>
    <row r="7" spans="1:17" x14ac:dyDescent="0.25">
      <c r="A7" t="s">
        <v>5</v>
      </c>
      <c r="B7" s="3">
        <f>40*B6</f>
        <v>13.333200000000001</v>
      </c>
    </row>
    <row r="8" spans="1:17" x14ac:dyDescent="0.25">
      <c r="A8" t="s">
        <v>6</v>
      </c>
      <c r="B8" s="3">
        <f>(+B5/12)*B6</f>
        <v>1735.5693108</v>
      </c>
    </row>
    <row r="10" spans="1:17" s="19" customFormat="1" ht="34.5" x14ac:dyDescent="0.25">
      <c r="B10" s="20"/>
      <c r="C10" s="21" t="s">
        <v>31</v>
      </c>
      <c r="D10" s="22"/>
      <c r="E10" s="22"/>
      <c r="F10" s="23" t="s">
        <v>32</v>
      </c>
      <c r="G10" s="21" t="s">
        <v>33</v>
      </c>
      <c r="H10" s="21" t="s">
        <v>34</v>
      </c>
      <c r="I10" s="22"/>
      <c r="J10" s="23" t="s">
        <v>35</v>
      </c>
      <c r="K10" s="22"/>
      <c r="L10" s="21" t="s">
        <v>36</v>
      </c>
      <c r="M10" s="22"/>
      <c r="N10" s="20"/>
      <c r="O10" s="20"/>
      <c r="P10" s="20"/>
      <c r="Q10" s="20"/>
    </row>
    <row r="11" spans="1:17" x14ac:dyDescent="0.25">
      <c r="B11" s="34" t="s">
        <v>7</v>
      </c>
      <c r="C11" s="34" t="s">
        <v>8</v>
      </c>
      <c r="D11" s="34" t="s">
        <v>9</v>
      </c>
      <c r="E11" s="34" t="s">
        <v>10</v>
      </c>
      <c r="F11" s="34" t="s">
        <v>11</v>
      </c>
      <c r="G11" s="34" t="s">
        <v>12</v>
      </c>
      <c r="H11" s="34" t="s">
        <v>13</v>
      </c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</row>
    <row r="12" spans="1:17" x14ac:dyDescent="0.25">
      <c r="A12" t="s">
        <v>19</v>
      </c>
      <c r="B12" s="3">
        <v>23</v>
      </c>
      <c r="C12" s="3">
        <v>21</v>
      </c>
      <c r="D12" s="3">
        <v>22</v>
      </c>
      <c r="E12" s="3">
        <v>23</v>
      </c>
      <c r="F12" s="3">
        <v>20</v>
      </c>
      <c r="G12" s="3">
        <v>23</v>
      </c>
      <c r="H12" s="3">
        <v>22</v>
      </c>
      <c r="I12" s="3">
        <v>20</v>
      </c>
      <c r="J12" s="3">
        <v>22</v>
      </c>
      <c r="K12" s="3">
        <v>22</v>
      </c>
      <c r="L12" s="3">
        <v>21</v>
      </c>
      <c r="M12" s="3">
        <v>22</v>
      </c>
    </row>
    <row r="13" spans="1:17" x14ac:dyDescent="0.25">
      <c r="A13" t="s">
        <v>20</v>
      </c>
      <c r="B13" s="10"/>
      <c r="C13" s="10">
        <f>'PhD-A 33'!C13</f>
        <v>14</v>
      </c>
      <c r="D13" s="10">
        <f>'PhD-A 33'!D13</f>
        <v>22</v>
      </c>
      <c r="E13" s="10">
        <f>'PhD-A 33'!E13</f>
        <v>23</v>
      </c>
      <c r="F13" s="10">
        <f>'PhD-A 33'!F13</f>
        <v>20</v>
      </c>
      <c r="G13" s="10">
        <f>'PhD-A 33'!G13</f>
        <v>23</v>
      </c>
      <c r="H13" s="10">
        <f>'PhD-A 33'!H13</f>
        <v>22</v>
      </c>
      <c r="I13" s="10">
        <f>'PhD-A 33'!I13</f>
        <v>20</v>
      </c>
      <c r="J13" s="10">
        <f>'PhD-A 33'!J13</f>
        <v>22</v>
      </c>
      <c r="K13" s="10">
        <f>'PhD-A 33'!K13</f>
        <v>22</v>
      </c>
      <c r="L13" s="10">
        <v>6</v>
      </c>
      <c r="M13" s="10"/>
    </row>
    <row r="14" spans="1:17" s="11" customFormat="1" x14ac:dyDescent="0.25">
      <c r="A14" s="11" t="s">
        <v>21</v>
      </c>
      <c r="B14" s="12">
        <f>(+B8/B12)*B13</f>
        <v>0</v>
      </c>
      <c r="C14" s="12">
        <f>(+B8/C12)*C13</f>
        <v>1157.0462072</v>
      </c>
      <c r="D14" s="12">
        <f>(+B8/D12)*D13</f>
        <v>1735.5693108</v>
      </c>
      <c r="E14" s="12">
        <f>+B8/E12*E13</f>
        <v>1735.5693108000003</v>
      </c>
      <c r="F14" s="12">
        <f>+B8/F12*F13</f>
        <v>1735.5693108</v>
      </c>
      <c r="G14" s="12">
        <f>+B8/G12*G13</f>
        <v>1735.5693108000003</v>
      </c>
      <c r="H14" s="12">
        <f>+B8/H12*H13</f>
        <v>1735.5693108</v>
      </c>
      <c r="I14" s="12">
        <f>+B8/I12*I13</f>
        <v>1735.5693108</v>
      </c>
      <c r="J14" s="12">
        <f>+B8/J12*J13</f>
        <v>1735.5693108</v>
      </c>
      <c r="K14" s="12">
        <f>+B8/K12*K13</f>
        <v>1735.5693108</v>
      </c>
      <c r="L14" s="12">
        <f>+B8/L12*L13</f>
        <v>495.87694594285722</v>
      </c>
      <c r="M14" s="12">
        <f>+B8/M12*M13</f>
        <v>0</v>
      </c>
      <c r="N14" s="12"/>
      <c r="O14" s="12"/>
      <c r="P14" s="12"/>
      <c r="Q14" s="12"/>
    </row>
    <row r="15" spans="1:17" ht="15.75" thickBot="1" x14ac:dyDescent="0.3"/>
    <row r="16" spans="1:17" s="11" customFormat="1" ht="15.75" thickBot="1" x14ac:dyDescent="0.3">
      <c r="A16" s="13" t="s">
        <v>22</v>
      </c>
      <c r="B16" s="14">
        <f>SUM(B14:M14)</f>
        <v>15537.477639542856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5"/>
    </row>
    <row r="26" spans="1:3" s="3" customFormat="1" x14ac:dyDescent="0.25">
      <c r="A26"/>
      <c r="B26" s="16"/>
      <c r="C26" s="16"/>
    </row>
  </sheetData>
  <pageMargins left="0.45" right="0.45" top="0.75" bottom="0.75" header="0.3" footer="0.3"/>
  <pageSetup scale="77" orientation="landscape" r:id="rId1"/>
  <headerFooter>
    <oddFooter>&amp;R&amp;9&amp;Z&amp;F
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7" t="s">
        <v>23</v>
      </c>
    </row>
    <row r="2" spans="1:17" ht="18.75" x14ac:dyDescent="0.3">
      <c r="A2" s="1" t="str">
        <f>'PhD-F 33'!A2</f>
        <v>Annual Compensation Calculator (Based on FY26 calendar)</v>
      </c>
      <c r="B2" s="2"/>
      <c r="C2" s="2"/>
      <c r="D2" s="2"/>
      <c r="K2" s="4">
        <f>'PhD-F 33'!K2</f>
        <v>2088</v>
      </c>
      <c r="L2" s="12" t="s">
        <v>37</v>
      </c>
    </row>
    <row r="5" spans="1:17" x14ac:dyDescent="0.25">
      <c r="A5" t="s">
        <v>0</v>
      </c>
      <c r="B5" s="5">
        <f>61256*1.02</f>
        <v>62481.120000000003</v>
      </c>
      <c r="C5" s="6" t="s">
        <v>25</v>
      </c>
      <c r="E5" s="3" t="s">
        <v>2</v>
      </c>
      <c r="F5" s="18">
        <f>'PhD-A 33'!F5:F5</f>
        <v>45881</v>
      </c>
    </row>
    <row r="6" spans="1:17" x14ac:dyDescent="0.25">
      <c r="A6" s="3" t="s">
        <v>3</v>
      </c>
      <c r="B6" s="7">
        <v>0.4</v>
      </c>
      <c r="C6" s="8" t="s">
        <v>24</v>
      </c>
      <c r="E6" s="3" t="s">
        <v>4</v>
      </c>
      <c r="F6" s="18">
        <f>'PhD-A 33'!F6</f>
        <v>46150</v>
      </c>
    </row>
    <row r="7" spans="1:17" x14ac:dyDescent="0.25">
      <c r="A7" t="s">
        <v>5</v>
      </c>
      <c r="B7" s="3">
        <f>40*B6</f>
        <v>16</v>
      </c>
    </row>
    <row r="8" spans="1:17" x14ac:dyDescent="0.25">
      <c r="A8" t="s">
        <v>6</v>
      </c>
      <c r="B8" s="3">
        <f>(+B5/12)*B6</f>
        <v>2082.7040000000002</v>
      </c>
    </row>
    <row r="10" spans="1:17" s="19" customFormat="1" ht="34.5" x14ac:dyDescent="0.25">
      <c r="B10" s="20"/>
      <c r="C10" s="21" t="s">
        <v>31</v>
      </c>
      <c r="D10" s="22"/>
      <c r="E10" s="22"/>
      <c r="F10" s="23" t="s">
        <v>32</v>
      </c>
      <c r="G10" s="21" t="s">
        <v>33</v>
      </c>
      <c r="H10" s="21" t="s">
        <v>34</v>
      </c>
      <c r="I10" s="22"/>
      <c r="J10" s="23" t="s">
        <v>35</v>
      </c>
      <c r="K10" s="22"/>
      <c r="L10" s="21" t="s">
        <v>36</v>
      </c>
      <c r="M10" s="22"/>
      <c r="N10" s="20"/>
      <c r="O10" s="20"/>
      <c r="P10" s="20"/>
      <c r="Q10" s="20"/>
    </row>
    <row r="11" spans="1:17" x14ac:dyDescent="0.25">
      <c r="B11" s="34" t="s">
        <v>7</v>
      </c>
      <c r="C11" s="34" t="s">
        <v>8</v>
      </c>
      <c r="D11" s="34" t="s">
        <v>9</v>
      </c>
      <c r="E11" s="34" t="s">
        <v>10</v>
      </c>
      <c r="F11" s="34" t="s">
        <v>11</v>
      </c>
      <c r="G11" s="34" t="s">
        <v>12</v>
      </c>
      <c r="H11" s="34" t="s">
        <v>13</v>
      </c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</row>
    <row r="12" spans="1:17" x14ac:dyDescent="0.25">
      <c r="A12" t="s">
        <v>19</v>
      </c>
      <c r="B12" s="3">
        <v>23</v>
      </c>
      <c r="C12" s="3">
        <v>21</v>
      </c>
      <c r="D12" s="3">
        <v>22</v>
      </c>
      <c r="E12" s="3">
        <v>23</v>
      </c>
      <c r="F12" s="3">
        <v>20</v>
      </c>
      <c r="G12" s="3">
        <v>23</v>
      </c>
      <c r="H12" s="3">
        <v>22</v>
      </c>
      <c r="I12" s="3">
        <v>20</v>
      </c>
      <c r="J12" s="3">
        <v>22</v>
      </c>
      <c r="K12" s="3">
        <v>22</v>
      </c>
      <c r="L12" s="3">
        <v>21</v>
      </c>
      <c r="M12" s="3">
        <v>22</v>
      </c>
    </row>
    <row r="13" spans="1:17" x14ac:dyDescent="0.25">
      <c r="A13" t="s">
        <v>20</v>
      </c>
      <c r="B13" s="10"/>
      <c r="C13" s="10">
        <f>'PhD-A 33'!C13</f>
        <v>14</v>
      </c>
      <c r="D13" s="10">
        <f>'PhD-A 33'!D13</f>
        <v>22</v>
      </c>
      <c r="E13" s="10">
        <f>'PhD-A 33'!E13</f>
        <v>23</v>
      </c>
      <c r="F13" s="10">
        <f>'PhD-A 33'!F13</f>
        <v>20</v>
      </c>
      <c r="G13" s="10">
        <f>'PhD-A 33'!G13</f>
        <v>23</v>
      </c>
      <c r="H13" s="10">
        <f>'PhD-A 33'!H13</f>
        <v>22</v>
      </c>
      <c r="I13" s="10">
        <f>'PhD-A 33'!I13</f>
        <v>20</v>
      </c>
      <c r="J13" s="10">
        <f>'PhD-A 33'!J13</f>
        <v>22</v>
      </c>
      <c r="K13" s="10">
        <f>'PhD-A 33'!K13</f>
        <v>22</v>
      </c>
      <c r="L13" s="10">
        <v>6</v>
      </c>
      <c r="M13" s="10"/>
    </row>
    <row r="14" spans="1:17" s="11" customFormat="1" x14ac:dyDescent="0.25">
      <c r="A14" s="11" t="s">
        <v>21</v>
      </c>
      <c r="B14" s="12">
        <f>(+B8/B12)*B13</f>
        <v>0</v>
      </c>
      <c r="C14" s="12">
        <f>(+B8/C12)*C13</f>
        <v>1388.4693333333335</v>
      </c>
      <c r="D14" s="12">
        <f>(+B8/D12)*D13</f>
        <v>2082.7040000000002</v>
      </c>
      <c r="E14" s="12">
        <f>+B8/E12*E13</f>
        <v>2082.7040000000002</v>
      </c>
      <c r="F14" s="12">
        <f>+B8/F12*F13</f>
        <v>2082.7040000000002</v>
      </c>
      <c r="G14" s="12">
        <f>+B8/G12*G13</f>
        <v>2082.7040000000002</v>
      </c>
      <c r="H14" s="12">
        <f>+B8/H12*H13</f>
        <v>2082.7040000000002</v>
      </c>
      <c r="I14" s="12">
        <f>+B8/I12*I13</f>
        <v>2082.7040000000002</v>
      </c>
      <c r="J14" s="12">
        <f>+B8/J12*J13</f>
        <v>2082.7040000000002</v>
      </c>
      <c r="K14" s="12">
        <f>+B8/K12*K13</f>
        <v>2082.7040000000002</v>
      </c>
      <c r="L14" s="12">
        <f>+B8/L12*L13</f>
        <v>595.05828571428583</v>
      </c>
      <c r="M14" s="12">
        <f>+B8/M12*M13</f>
        <v>0</v>
      </c>
      <c r="N14" s="12"/>
      <c r="O14" s="12"/>
      <c r="P14" s="12"/>
      <c r="Q14" s="12"/>
    </row>
    <row r="15" spans="1:17" ht="15.75" thickBot="1" x14ac:dyDescent="0.3"/>
    <row r="16" spans="1:17" s="11" customFormat="1" ht="15.75" thickBot="1" x14ac:dyDescent="0.3">
      <c r="A16" s="13" t="s">
        <v>22</v>
      </c>
      <c r="B16" s="14">
        <f>SUM(B14:M14)</f>
        <v>18645.159619047619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5"/>
    </row>
    <row r="26" spans="1:3" s="3" customFormat="1" x14ac:dyDescent="0.25">
      <c r="A26"/>
      <c r="B26" s="16"/>
      <c r="C26" s="16"/>
    </row>
  </sheetData>
  <pageMargins left="0.45" right="0.45" top="0.75" bottom="0.75" header="0.3" footer="0.3"/>
  <pageSetup scale="77" orientation="landscape" r:id="rId1"/>
  <headerFooter>
    <oddFooter>&amp;R&amp;9&amp;Z&amp;F
&amp;A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59999389629810485"/>
  </sheetPr>
  <dimension ref="A1:Q26"/>
  <sheetViews>
    <sheetView zoomScaleNormal="100" workbookViewId="0">
      <selection activeCell="C14" sqref="C14:L14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7" t="s">
        <v>23</v>
      </c>
    </row>
    <row r="2" spans="1:17" ht="18.75" x14ac:dyDescent="0.3">
      <c r="A2" s="1" t="str">
        <f>'PhD-F 33'!A2</f>
        <v>Annual Compensation Calculator (Based on FY26 calendar)</v>
      </c>
      <c r="B2" s="2"/>
      <c r="C2" s="2"/>
      <c r="D2" s="2"/>
      <c r="K2" s="4">
        <f>'PhD-F 33'!K2</f>
        <v>2088</v>
      </c>
      <c r="L2" s="12" t="s">
        <v>37</v>
      </c>
    </row>
    <row r="5" spans="1:17" x14ac:dyDescent="0.25">
      <c r="A5" t="s">
        <v>0</v>
      </c>
      <c r="B5" s="5">
        <f>61256*1.02</f>
        <v>62481.120000000003</v>
      </c>
      <c r="C5" s="6" t="s">
        <v>25</v>
      </c>
      <c r="E5" s="3" t="s">
        <v>2</v>
      </c>
      <c r="F5" s="18">
        <f>'PhD-A 33'!F5:F5</f>
        <v>45881</v>
      </c>
    </row>
    <row r="6" spans="1:17" x14ac:dyDescent="0.25">
      <c r="A6" s="3" t="s">
        <v>3</v>
      </c>
      <c r="B6" s="7">
        <v>0.5</v>
      </c>
      <c r="C6" s="8" t="s">
        <v>24</v>
      </c>
      <c r="E6" s="3" t="s">
        <v>4</v>
      </c>
      <c r="F6" s="18">
        <f>'PhD-A 33'!F6</f>
        <v>46150</v>
      </c>
    </row>
    <row r="7" spans="1:17" x14ac:dyDescent="0.25">
      <c r="A7" t="s">
        <v>5</v>
      </c>
      <c r="B7" s="3">
        <f>40*B6</f>
        <v>20</v>
      </c>
    </row>
    <row r="8" spans="1:17" x14ac:dyDescent="0.25">
      <c r="A8" t="s">
        <v>6</v>
      </c>
      <c r="B8" s="3">
        <f>(+B5/12)*B6</f>
        <v>2603.38</v>
      </c>
    </row>
    <row r="10" spans="1:17" s="19" customFormat="1" ht="34.5" x14ac:dyDescent="0.25">
      <c r="B10" s="20"/>
      <c r="C10" s="21" t="s">
        <v>31</v>
      </c>
      <c r="D10" s="22"/>
      <c r="E10" s="22"/>
      <c r="F10" s="23" t="s">
        <v>32</v>
      </c>
      <c r="G10" s="21" t="s">
        <v>33</v>
      </c>
      <c r="H10" s="21" t="s">
        <v>34</v>
      </c>
      <c r="I10" s="22"/>
      <c r="J10" s="23" t="s">
        <v>35</v>
      </c>
      <c r="K10" s="22"/>
      <c r="L10" s="21" t="s">
        <v>36</v>
      </c>
      <c r="M10" s="22"/>
      <c r="N10" s="20"/>
      <c r="O10" s="20"/>
      <c r="P10" s="20"/>
      <c r="Q10" s="20"/>
    </row>
    <row r="11" spans="1:17" x14ac:dyDescent="0.25">
      <c r="B11" s="34" t="s">
        <v>7</v>
      </c>
      <c r="C11" s="34" t="s">
        <v>8</v>
      </c>
      <c r="D11" s="34" t="s">
        <v>9</v>
      </c>
      <c r="E11" s="34" t="s">
        <v>10</v>
      </c>
      <c r="F11" s="34" t="s">
        <v>11</v>
      </c>
      <c r="G11" s="34" t="s">
        <v>12</v>
      </c>
      <c r="H11" s="34" t="s">
        <v>13</v>
      </c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</row>
    <row r="12" spans="1:17" x14ac:dyDescent="0.25">
      <c r="A12" t="s">
        <v>19</v>
      </c>
      <c r="B12" s="3">
        <v>23</v>
      </c>
      <c r="C12" s="3">
        <v>21</v>
      </c>
      <c r="D12" s="3">
        <v>22</v>
      </c>
      <c r="E12" s="3">
        <v>23</v>
      </c>
      <c r="F12" s="3">
        <v>20</v>
      </c>
      <c r="G12" s="3">
        <v>23</v>
      </c>
      <c r="H12" s="3">
        <v>22</v>
      </c>
      <c r="I12" s="3">
        <v>20</v>
      </c>
      <c r="J12" s="3">
        <v>22</v>
      </c>
      <c r="K12" s="3">
        <v>22</v>
      </c>
      <c r="L12" s="3">
        <v>21</v>
      </c>
      <c r="M12" s="3">
        <v>22</v>
      </c>
    </row>
    <row r="13" spans="1:17" x14ac:dyDescent="0.25">
      <c r="A13" t="s">
        <v>20</v>
      </c>
      <c r="B13" s="10"/>
      <c r="C13" s="10">
        <f>'PhD-A 33'!C13</f>
        <v>14</v>
      </c>
      <c r="D13" s="10">
        <f>'PhD-A 33'!D13</f>
        <v>22</v>
      </c>
      <c r="E13" s="10">
        <f>'PhD-A 33'!E13</f>
        <v>23</v>
      </c>
      <c r="F13" s="10">
        <f>'PhD-A 33'!F13</f>
        <v>20</v>
      </c>
      <c r="G13" s="10">
        <f>'PhD-A 33'!G13</f>
        <v>23</v>
      </c>
      <c r="H13" s="10">
        <f>'PhD-A 33'!H13</f>
        <v>22</v>
      </c>
      <c r="I13" s="10">
        <f>'PhD-A 33'!I13</f>
        <v>20</v>
      </c>
      <c r="J13" s="10">
        <f>'PhD-A 33'!J13</f>
        <v>22</v>
      </c>
      <c r="K13" s="10">
        <f>'PhD-A 33'!K13</f>
        <v>22</v>
      </c>
      <c r="L13" s="10">
        <v>6</v>
      </c>
      <c r="M13" s="10"/>
    </row>
    <row r="14" spans="1:17" s="11" customFormat="1" x14ac:dyDescent="0.25">
      <c r="A14" s="11" t="s">
        <v>21</v>
      </c>
      <c r="B14" s="12">
        <f>(+B8/B12)*B13</f>
        <v>0</v>
      </c>
      <c r="C14" s="12">
        <f>(+B8/C12)*C13</f>
        <v>1735.5866666666666</v>
      </c>
      <c r="D14" s="12">
        <f>(+B8/D12)*D13</f>
        <v>2603.38</v>
      </c>
      <c r="E14" s="12">
        <f>+B8/E12*E13</f>
        <v>2603.38</v>
      </c>
      <c r="F14" s="12">
        <f>+B8/F12*F13</f>
        <v>2603.38</v>
      </c>
      <c r="G14" s="12">
        <f>+B8/G12*G13</f>
        <v>2603.38</v>
      </c>
      <c r="H14" s="12">
        <f>+B8/H12*H13</f>
        <v>2603.38</v>
      </c>
      <c r="I14" s="12">
        <f>+B8/I12*I13</f>
        <v>2603.38</v>
      </c>
      <c r="J14" s="12">
        <f>+B8/J12*J13</f>
        <v>2603.38</v>
      </c>
      <c r="K14" s="12">
        <f>+B8/K12*K13</f>
        <v>2603.38</v>
      </c>
      <c r="L14" s="12">
        <f>+B8/L12*L13</f>
        <v>743.82285714285717</v>
      </c>
      <c r="M14" s="12">
        <f>+B8/M12*M13</f>
        <v>0</v>
      </c>
      <c r="N14" s="12"/>
      <c r="O14" s="12"/>
      <c r="P14" s="12"/>
      <c r="Q14" s="12"/>
    </row>
    <row r="15" spans="1:17" ht="15.75" thickBot="1" x14ac:dyDescent="0.3"/>
    <row r="16" spans="1:17" s="11" customFormat="1" ht="15.75" thickBot="1" x14ac:dyDescent="0.3">
      <c r="A16" s="13" t="s">
        <v>22</v>
      </c>
      <c r="B16" s="14">
        <f>SUM(B14:M14)</f>
        <v>23306.449523809526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5"/>
    </row>
    <row r="26" spans="1:3" s="3" customFormat="1" x14ac:dyDescent="0.25">
      <c r="A26"/>
      <c r="B26" s="16"/>
      <c r="C26" s="16"/>
    </row>
  </sheetData>
  <pageMargins left="0.45" right="0.45" top="0.75" bottom="0.75" header="0.3" footer="0.3"/>
  <pageSetup scale="77" orientation="landscape" r:id="rId1"/>
  <headerFooter>
    <oddFooter>&amp;R&amp;9&amp;Z&amp;F
&amp;A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workbookViewId="0">
      <selection activeCell="D7" sqref="D7"/>
    </sheetView>
  </sheetViews>
  <sheetFormatPr defaultRowHeight="15" x14ac:dyDescent="0.25"/>
  <cols>
    <col min="2" max="4" width="12.7109375" bestFit="1" customWidth="1"/>
  </cols>
  <sheetData>
    <row r="1" spans="1:16" ht="23.25" x14ac:dyDescent="0.35">
      <c r="A1" s="30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8.75" x14ac:dyDescent="0.3">
      <c r="A2" s="1"/>
      <c r="B2" s="2"/>
      <c r="C2" s="2"/>
      <c r="D2" s="2"/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</row>
    <row r="5" spans="1:16" ht="18.75" x14ac:dyDescent="0.3">
      <c r="A5" s="24"/>
      <c r="B5" s="25">
        <v>0.33300000000000002</v>
      </c>
      <c r="C5" s="26">
        <v>0.4</v>
      </c>
      <c r="D5" s="26">
        <v>0.5</v>
      </c>
    </row>
    <row r="6" spans="1:16" ht="18.75" x14ac:dyDescent="0.3">
      <c r="A6" s="27" t="s">
        <v>26</v>
      </c>
      <c r="B6" s="29">
        <f>'PhD-F 33'!B16</f>
        <v>22524.094756800008</v>
      </c>
      <c r="C6" s="29">
        <f>'PhD-F 40'!B16</f>
        <v>27029.184000000005</v>
      </c>
      <c r="D6" s="29">
        <f>'PhD-F 50'!B16</f>
        <v>33786.480000000003</v>
      </c>
    </row>
    <row r="7" spans="1:16" ht="18.75" x14ac:dyDescent="0.3">
      <c r="A7" s="27" t="s">
        <v>27</v>
      </c>
      <c r="B7" s="29">
        <f>'MS-F 33'!B16</f>
        <v>20826.831729600002</v>
      </c>
      <c r="C7" s="29">
        <f>'MS-F 40'!B16</f>
        <v>24992.448000000008</v>
      </c>
      <c r="D7" s="29">
        <f>'MS-F 50 '!B16</f>
        <v>31240.560000000009</v>
      </c>
    </row>
    <row r="8" spans="1:16" ht="9" customHeight="1" x14ac:dyDescent="0.3">
      <c r="A8" s="28"/>
      <c r="B8" s="28"/>
      <c r="C8" s="28"/>
      <c r="D8" s="28"/>
    </row>
    <row r="9" spans="1:16" ht="18.75" x14ac:dyDescent="0.3">
      <c r="A9" s="27" t="s">
        <v>28</v>
      </c>
      <c r="B9" s="29">
        <f>'PhD-A 33'!B16</f>
        <v>16803.689739200003</v>
      </c>
      <c r="C9" s="29">
        <f>'PhD-A 40'!B16</f>
        <v>20164.629333333338</v>
      </c>
      <c r="D9" s="29">
        <f>'PhD-A 50'!B16</f>
        <v>25205.78666666667</v>
      </c>
    </row>
    <row r="10" spans="1:16" ht="18.75" x14ac:dyDescent="0.3">
      <c r="A10" s="27" t="s">
        <v>29</v>
      </c>
      <c r="B10" s="29">
        <f>'MS-A 33'!B16</f>
        <v>15537.477639542856</v>
      </c>
      <c r="C10" s="29">
        <f>'MS-A 40'!B16</f>
        <v>18645.159619047619</v>
      </c>
      <c r="D10" s="29">
        <f>'MS-A 50'!B16</f>
        <v>23306.449523809526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7" t="s">
        <v>23</v>
      </c>
    </row>
    <row r="2" spans="1:17" ht="18.75" x14ac:dyDescent="0.3">
      <c r="A2" s="1" t="str">
        <f>'PhD-F 33'!A2</f>
        <v>Annual Compensation Calculator (Based on FY26 calendar)</v>
      </c>
      <c r="B2" s="2"/>
      <c r="C2" s="2"/>
      <c r="D2" s="2"/>
      <c r="K2" s="4">
        <f>'PhD-F 33'!K2</f>
        <v>2088</v>
      </c>
      <c r="L2" s="12" t="s">
        <v>37</v>
      </c>
    </row>
    <row r="5" spans="1:17" x14ac:dyDescent="0.25">
      <c r="A5" t="s">
        <v>0</v>
      </c>
      <c r="B5" s="5">
        <f>66248*1.02</f>
        <v>67572.960000000006</v>
      </c>
      <c r="C5" s="6" t="s">
        <v>1</v>
      </c>
      <c r="E5" s="3" t="s">
        <v>2</v>
      </c>
      <c r="F5" s="18">
        <f>'PhD-F 33'!F5</f>
        <v>45839</v>
      </c>
    </row>
    <row r="6" spans="1:17" x14ac:dyDescent="0.25">
      <c r="A6" s="3" t="s">
        <v>3</v>
      </c>
      <c r="B6" s="7">
        <v>0.4</v>
      </c>
      <c r="C6" s="8" t="s">
        <v>24</v>
      </c>
      <c r="E6" s="3" t="s">
        <v>4</v>
      </c>
      <c r="F6" s="18">
        <f>'PhD-F 33'!F6</f>
        <v>46203</v>
      </c>
    </row>
    <row r="7" spans="1:17" x14ac:dyDescent="0.25">
      <c r="A7" t="s">
        <v>5</v>
      </c>
      <c r="B7" s="3">
        <f>40*B6</f>
        <v>16</v>
      </c>
    </row>
    <row r="8" spans="1:17" x14ac:dyDescent="0.25">
      <c r="A8" t="s">
        <v>6</v>
      </c>
      <c r="B8" s="3">
        <f>(+B5/12)*B6</f>
        <v>2252.4320000000002</v>
      </c>
    </row>
    <row r="10" spans="1:17" s="19" customFormat="1" ht="34.5" x14ac:dyDescent="0.25">
      <c r="B10" s="20"/>
      <c r="C10" s="21" t="s">
        <v>31</v>
      </c>
      <c r="D10" s="22"/>
      <c r="E10" s="22"/>
      <c r="F10" s="23" t="s">
        <v>32</v>
      </c>
      <c r="G10" s="21" t="s">
        <v>33</v>
      </c>
      <c r="H10" s="21" t="s">
        <v>34</v>
      </c>
      <c r="I10" s="22"/>
      <c r="J10" s="23" t="s">
        <v>35</v>
      </c>
      <c r="K10" s="22"/>
      <c r="L10" s="21" t="s">
        <v>36</v>
      </c>
      <c r="M10" s="22"/>
      <c r="N10" s="20"/>
      <c r="O10" s="20"/>
      <c r="P10" s="20"/>
      <c r="Q10" s="20"/>
    </row>
    <row r="11" spans="1:17" x14ac:dyDescent="0.25">
      <c r="B11" s="34" t="s">
        <v>7</v>
      </c>
      <c r="C11" s="34" t="s">
        <v>8</v>
      </c>
      <c r="D11" s="34" t="s">
        <v>9</v>
      </c>
      <c r="E11" s="34" t="s">
        <v>10</v>
      </c>
      <c r="F11" s="34" t="s">
        <v>11</v>
      </c>
      <c r="G11" s="34" t="s">
        <v>12</v>
      </c>
      <c r="H11" s="34" t="s">
        <v>13</v>
      </c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</row>
    <row r="12" spans="1:17" x14ac:dyDescent="0.25">
      <c r="A12" t="s">
        <v>19</v>
      </c>
      <c r="B12" s="3">
        <v>23</v>
      </c>
      <c r="C12" s="3">
        <v>21</v>
      </c>
      <c r="D12" s="3">
        <v>22</v>
      </c>
      <c r="E12" s="3">
        <v>23</v>
      </c>
      <c r="F12" s="3">
        <v>20</v>
      </c>
      <c r="G12" s="3">
        <v>23</v>
      </c>
      <c r="H12" s="3">
        <v>22</v>
      </c>
      <c r="I12" s="3">
        <v>20</v>
      </c>
      <c r="J12" s="3">
        <v>22</v>
      </c>
      <c r="K12" s="3">
        <v>22</v>
      </c>
      <c r="L12" s="3">
        <v>21</v>
      </c>
      <c r="M12" s="3">
        <v>22</v>
      </c>
    </row>
    <row r="13" spans="1:17" x14ac:dyDescent="0.25">
      <c r="A13" t="s">
        <v>20</v>
      </c>
      <c r="B13" s="10">
        <f>'PhD-F 33'!B13</f>
        <v>23</v>
      </c>
      <c r="C13" s="10">
        <f>'PhD-F 33'!C13</f>
        <v>21</v>
      </c>
      <c r="D13" s="10">
        <f>'PhD-F 33'!D13</f>
        <v>22</v>
      </c>
      <c r="E13" s="10">
        <f>'PhD-F 33'!E13</f>
        <v>23</v>
      </c>
      <c r="F13" s="10">
        <f>'PhD-F 33'!F13</f>
        <v>20</v>
      </c>
      <c r="G13" s="10">
        <f>'PhD-F 33'!G13</f>
        <v>23</v>
      </c>
      <c r="H13" s="10">
        <f>'PhD-F 33'!H13</f>
        <v>22</v>
      </c>
      <c r="I13" s="10">
        <f>'PhD-F 33'!I13</f>
        <v>20</v>
      </c>
      <c r="J13" s="10">
        <f>'PhD-F 33'!J13</f>
        <v>22</v>
      </c>
      <c r="K13" s="10">
        <f>'PhD-F 33'!K13</f>
        <v>22</v>
      </c>
      <c r="L13" s="10">
        <f>'PhD-F 33'!L13</f>
        <v>21</v>
      </c>
      <c r="M13" s="10">
        <f>'PhD-F 33'!M13</f>
        <v>22</v>
      </c>
    </row>
    <row r="14" spans="1:17" s="11" customFormat="1" x14ac:dyDescent="0.25">
      <c r="A14" s="11" t="s">
        <v>21</v>
      </c>
      <c r="B14" s="12">
        <f>(+B8/B12)*B13</f>
        <v>2252.4320000000002</v>
      </c>
      <c r="C14" s="12">
        <f>(+B8/C12)*C13</f>
        <v>2252.4320000000002</v>
      </c>
      <c r="D14" s="12">
        <f>(+B8/D12)*D13</f>
        <v>2252.4320000000002</v>
      </c>
      <c r="E14" s="12">
        <f>+B8/E12*E13</f>
        <v>2252.4320000000002</v>
      </c>
      <c r="F14" s="12">
        <f>+B8/F12*F13</f>
        <v>2252.4320000000002</v>
      </c>
      <c r="G14" s="12">
        <f>+B8/G12*G13</f>
        <v>2252.4320000000002</v>
      </c>
      <c r="H14" s="12">
        <f>+B8/H12*H13</f>
        <v>2252.4320000000002</v>
      </c>
      <c r="I14" s="12">
        <f>+B8/I12*I13</f>
        <v>2252.4320000000002</v>
      </c>
      <c r="J14" s="12">
        <f>+B8/J12*J13</f>
        <v>2252.4320000000002</v>
      </c>
      <c r="K14" s="12">
        <f>+B8/K12*K13</f>
        <v>2252.4320000000002</v>
      </c>
      <c r="L14" s="12">
        <f>+B8/L12*L13</f>
        <v>2252.4320000000002</v>
      </c>
      <c r="M14" s="12">
        <f>+B8/M12*M13</f>
        <v>2252.4320000000002</v>
      </c>
      <c r="N14" s="12"/>
      <c r="O14" s="12"/>
      <c r="P14" s="12"/>
      <c r="Q14" s="12"/>
    </row>
    <row r="15" spans="1:17" ht="15.75" thickBot="1" x14ac:dyDescent="0.3"/>
    <row r="16" spans="1:17" s="11" customFormat="1" ht="15.75" thickBot="1" x14ac:dyDescent="0.3">
      <c r="A16" s="13" t="s">
        <v>22</v>
      </c>
      <c r="B16" s="14">
        <f>SUM(B14:M14)</f>
        <v>27029.184000000005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5"/>
    </row>
    <row r="26" spans="1:3" s="3" customFormat="1" x14ac:dyDescent="0.25">
      <c r="A26"/>
      <c r="B26" s="16"/>
      <c r="C26" s="16"/>
    </row>
  </sheetData>
  <pageMargins left="0.45" right="0.45" top="0.75" bottom="0.75" header="0.3" footer="0.3"/>
  <pageSetup scale="77" orientation="landscape" r:id="rId1"/>
  <headerFooter>
    <oddFooter>&amp;R&amp;9&amp;Z&amp;F
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7" t="s">
        <v>23</v>
      </c>
    </row>
    <row r="2" spans="1:17" ht="18.75" x14ac:dyDescent="0.3">
      <c r="A2" s="1" t="str">
        <f>'PhD-F 33'!A2</f>
        <v>Annual Compensation Calculator (Based on FY26 calendar)</v>
      </c>
      <c r="B2" s="2"/>
      <c r="C2" s="2"/>
      <c r="D2" s="2"/>
      <c r="K2" s="4">
        <f>'PhD-F 33'!K2</f>
        <v>2088</v>
      </c>
      <c r="L2" s="12" t="s">
        <v>37</v>
      </c>
    </row>
    <row r="5" spans="1:17" x14ac:dyDescent="0.25">
      <c r="A5" t="s">
        <v>0</v>
      </c>
      <c r="B5" s="5">
        <f>66248*1.02</f>
        <v>67572.960000000006</v>
      </c>
      <c r="C5" s="6" t="s">
        <v>1</v>
      </c>
      <c r="E5" s="3" t="s">
        <v>2</v>
      </c>
      <c r="F5" s="18">
        <f>'PhD-F 33'!F5</f>
        <v>45839</v>
      </c>
    </row>
    <row r="6" spans="1:17" x14ac:dyDescent="0.25">
      <c r="A6" s="3" t="s">
        <v>3</v>
      </c>
      <c r="B6" s="7">
        <v>0.5</v>
      </c>
      <c r="C6" s="8" t="s">
        <v>24</v>
      </c>
      <c r="E6" s="3" t="s">
        <v>4</v>
      </c>
      <c r="F6" s="18">
        <f>'PhD-F 33'!F6</f>
        <v>46203</v>
      </c>
    </row>
    <row r="7" spans="1:17" x14ac:dyDescent="0.25">
      <c r="A7" t="s">
        <v>5</v>
      </c>
      <c r="B7" s="3">
        <f>40*B6</f>
        <v>20</v>
      </c>
    </row>
    <row r="8" spans="1:17" x14ac:dyDescent="0.25">
      <c r="A8" t="s">
        <v>6</v>
      </c>
      <c r="B8" s="3">
        <f>(+B5/12)*B6</f>
        <v>2815.5400000000004</v>
      </c>
    </row>
    <row r="10" spans="1:17" s="19" customFormat="1" ht="34.5" x14ac:dyDescent="0.25">
      <c r="B10" s="20"/>
      <c r="C10" s="21" t="s">
        <v>31</v>
      </c>
      <c r="D10" s="22"/>
      <c r="E10" s="22"/>
      <c r="F10" s="23" t="s">
        <v>32</v>
      </c>
      <c r="G10" s="21" t="s">
        <v>33</v>
      </c>
      <c r="H10" s="21" t="s">
        <v>34</v>
      </c>
      <c r="I10" s="22"/>
      <c r="J10" s="23" t="s">
        <v>35</v>
      </c>
      <c r="K10" s="22"/>
      <c r="L10" s="21" t="s">
        <v>36</v>
      </c>
      <c r="M10" s="22"/>
      <c r="N10" s="20"/>
      <c r="O10" s="20"/>
      <c r="P10" s="20"/>
      <c r="Q10" s="20"/>
    </row>
    <row r="11" spans="1:17" x14ac:dyDescent="0.25">
      <c r="B11" s="34" t="s">
        <v>7</v>
      </c>
      <c r="C11" s="34" t="s">
        <v>8</v>
      </c>
      <c r="D11" s="34" t="s">
        <v>9</v>
      </c>
      <c r="E11" s="34" t="s">
        <v>10</v>
      </c>
      <c r="F11" s="34" t="s">
        <v>11</v>
      </c>
      <c r="G11" s="34" t="s">
        <v>12</v>
      </c>
      <c r="H11" s="34" t="s">
        <v>13</v>
      </c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</row>
    <row r="12" spans="1:17" x14ac:dyDescent="0.25">
      <c r="A12" t="s">
        <v>19</v>
      </c>
      <c r="B12" s="3">
        <v>23</v>
      </c>
      <c r="C12" s="3">
        <v>21</v>
      </c>
      <c r="D12" s="3">
        <v>22</v>
      </c>
      <c r="E12" s="3">
        <v>23</v>
      </c>
      <c r="F12" s="3">
        <v>20</v>
      </c>
      <c r="G12" s="3">
        <v>23</v>
      </c>
      <c r="H12" s="3">
        <v>22</v>
      </c>
      <c r="I12" s="3">
        <v>20</v>
      </c>
      <c r="J12" s="3">
        <v>22</v>
      </c>
      <c r="K12" s="3">
        <v>22</v>
      </c>
      <c r="L12" s="3">
        <v>21</v>
      </c>
      <c r="M12" s="3">
        <v>22</v>
      </c>
    </row>
    <row r="13" spans="1:17" x14ac:dyDescent="0.25">
      <c r="A13" t="s">
        <v>20</v>
      </c>
      <c r="B13" s="10">
        <f>'PhD-F 33'!B13</f>
        <v>23</v>
      </c>
      <c r="C13" s="10">
        <f>'PhD-F 33'!C13</f>
        <v>21</v>
      </c>
      <c r="D13" s="10">
        <f>'PhD-F 33'!D13</f>
        <v>22</v>
      </c>
      <c r="E13" s="10">
        <f>'PhD-F 33'!E13</f>
        <v>23</v>
      </c>
      <c r="F13" s="10">
        <f>'PhD-F 33'!F13</f>
        <v>20</v>
      </c>
      <c r="G13" s="10">
        <f>'PhD-F 33'!G13</f>
        <v>23</v>
      </c>
      <c r="H13" s="10">
        <f>'PhD-F 33'!H13</f>
        <v>22</v>
      </c>
      <c r="I13" s="10">
        <f>'PhD-F 33'!I13</f>
        <v>20</v>
      </c>
      <c r="J13" s="10">
        <f>'PhD-F 33'!J13</f>
        <v>22</v>
      </c>
      <c r="K13" s="10">
        <f>'PhD-F 33'!K13</f>
        <v>22</v>
      </c>
      <c r="L13" s="10">
        <f>'PhD-F 33'!L13</f>
        <v>21</v>
      </c>
      <c r="M13" s="10">
        <f>'PhD-F 33'!M13</f>
        <v>22</v>
      </c>
    </row>
    <row r="14" spans="1:17" s="11" customFormat="1" x14ac:dyDescent="0.25">
      <c r="A14" s="11" t="s">
        <v>21</v>
      </c>
      <c r="B14" s="12">
        <f>(+B8/B12)*B13</f>
        <v>2815.5400000000004</v>
      </c>
      <c r="C14" s="12">
        <f>(+B8/C12)*C13</f>
        <v>2815.5400000000004</v>
      </c>
      <c r="D14" s="12">
        <f>(+B8/D12)*D13</f>
        <v>2815.5400000000004</v>
      </c>
      <c r="E14" s="12">
        <f>+B8/E12*E13</f>
        <v>2815.5400000000004</v>
      </c>
      <c r="F14" s="12">
        <f>+B8/F12*F13</f>
        <v>2815.5400000000004</v>
      </c>
      <c r="G14" s="12">
        <f>+B8/G12*G13</f>
        <v>2815.5400000000004</v>
      </c>
      <c r="H14" s="12">
        <f>+B8/H12*H13</f>
        <v>2815.5400000000004</v>
      </c>
      <c r="I14" s="12">
        <f>+B8/I12*I13</f>
        <v>2815.5400000000004</v>
      </c>
      <c r="J14" s="12">
        <f>+B8/J12*J13</f>
        <v>2815.5400000000004</v>
      </c>
      <c r="K14" s="12">
        <f>+B8/K12*K13</f>
        <v>2815.5400000000004</v>
      </c>
      <c r="L14" s="12">
        <f>+B8/L12*L13</f>
        <v>2815.5400000000004</v>
      </c>
      <c r="M14" s="12">
        <f>+B8/M12*M13</f>
        <v>2815.5400000000004</v>
      </c>
      <c r="N14" s="12"/>
      <c r="O14" s="12"/>
      <c r="P14" s="12"/>
      <c r="Q14" s="12"/>
    </row>
    <row r="15" spans="1:17" ht="15.75" thickBot="1" x14ac:dyDescent="0.3"/>
    <row r="16" spans="1:17" s="11" customFormat="1" ht="15.75" thickBot="1" x14ac:dyDescent="0.3">
      <c r="A16" s="13" t="s">
        <v>22</v>
      </c>
      <c r="B16" s="14">
        <f>SUM(B14:M14)</f>
        <v>33786.480000000003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5"/>
    </row>
    <row r="26" spans="1:3" s="3" customFormat="1" x14ac:dyDescent="0.25">
      <c r="A26"/>
      <c r="B26" s="16"/>
      <c r="C26" s="16"/>
    </row>
  </sheetData>
  <pageMargins left="0.45" right="0.45" top="0.75" bottom="0.75" header="0.3" footer="0.3"/>
  <pageSetup scale="82" orientation="landscape" r:id="rId1"/>
  <headerFooter>
    <oddFooter>&amp;R&amp;9&amp;Z&amp;F
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7" t="s">
        <v>23</v>
      </c>
    </row>
    <row r="2" spans="1:17" ht="18.75" x14ac:dyDescent="0.3">
      <c r="A2" s="1" t="str">
        <f>'PhD-F 33'!A2</f>
        <v>Annual Compensation Calculator (Based on FY26 calendar)</v>
      </c>
      <c r="B2" s="2"/>
      <c r="C2" s="2"/>
      <c r="D2" s="2"/>
      <c r="K2" s="4">
        <f>'PhD-F 33'!K2</f>
        <v>2088</v>
      </c>
      <c r="L2" s="12" t="s">
        <v>37</v>
      </c>
    </row>
    <row r="5" spans="1:17" x14ac:dyDescent="0.25">
      <c r="A5" t="s">
        <v>0</v>
      </c>
      <c r="B5" s="5">
        <f>61256*1.02</f>
        <v>62481.120000000003</v>
      </c>
      <c r="C5" s="6" t="s">
        <v>25</v>
      </c>
      <c r="E5" s="3" t="s">
        <v>2</v>
      </c>
      <c r="F5" s="18">
        <f>'PhD-F 33'!F5</f>
        <v>45839</v>
      </c>
    </row>
    <row r="6" spans="1:17" x14ac:dyDescent="0.25">
      <c r="A6" s="3" t="s">
        <v>3</v>
      </c>
      <c r="B6" s="7">
        <v>0.33333000000000002</v>
      </c>
      <c r="C6" s="8" t="s">
        <v>24</v>
      </c>
      <c r="E6" s="3" t="s">
        <v>4</v>
      </c>
      <c r="F6" s="18">
        <f>'PhD-F 33'!F6</f>
        <v>46203</v>
      </c>
    </row>
    <row r="7" spans="1:17" x14ac:dyDescent="0.25">
      <c r="A7" t="s">
        <v>5</v>
      </c>
      <c r="B7" s="3">
        <f>40*B6</f>
        <v>13.333200000000001</v>
      </c>
    </row>
    <row r="8" spans="1:17" x14ac:dyDescent="0.25">
      <c r="A8" t="s">
        <v>6</v>
      </c>
      <c r="B8" s="3">
        <f>(+B5/12)*B6</f>
        <v>1735.5693108</v>
      </c>
    </row>
    <row r="10" spans="1:17" s="19" customFormat="1" ht="34.5" x14ac:dyDescent="0.25">
      <c r="B10" s="20"/>
      <c r="C10" s="21" t="s">
        <v>31</v>
      </c>
      <c r="D10" s="22"/>
      <c r="E10" s="22"/>
      <c r="F10" s="23" t="s">
        <v>32</v>
      </c>
      <c r="G10" s="21" t="s">
        <v>33</v>
      </c>
      <c r="H10" s="21" t="s">
        <v>34</v>
      </c>
      <c r="I10" s="22"/>
      <c r="J10" s="23" t="s">
        <v>35</v>
      </c>
      <c r="K10" s="22"/>
      <c r="L10" s="21" t="s">
        <v>36</v>
      </c>
      <c r="M10" s="22"/>
      <c r="N10" s="20"/>
      <c r="O10" s="20"/>
      <c r="P10" s="20"/>
      <c r="Q10" s="20"/>
    </row>
    <row r="11" spans="1:17" x14ac:dyDescent="0.25">
      <c r="B11" s="34" t="s">
        <v>7</v>
      </c>
      <c r="C11" s="34" t="s">
        <v>8</v>
      </c>
      <c r="D11" s="34" t="s">
        <v>9</v>
      </c>
      <c r="E11" s="34" t="s">
        <v>10</v>
      </c>
      <c r="F11" s="34" t="s">
        <v>11</v>
      </c>
      <c r="G11" s="34" t="s">
        <v>12</v>
      </c>
      <c r="H11" s="34" t="s">
        <v>13</v>
      </c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</row>
    <row r="12" spans="1:17" x14ac:dyDescent="0.25">
      <c r="A12" t="s">
        <v>19</v>
      </c>
      <c r="B12" s="3">
        <v>23</v>
      </c>
      <c r="C12" s="3">
        <v>21</v>
      </c>
      <c r="D12" s="3">
        <v>22</v>
      </c>
      <c r="E12" s="3">
        <v>23</v>
      </c>
      <c r="F12" s="3">
        <v>20</v>
      </c>
      <c r="G12" s="3">
        <v>23</v>
      </c>
      <c r="H12" s="3">
        <v>22</v>
      </c>
      <c r="I12" s="3">
        <v>20</v>
      </c>
      <c r="J12" s="3">
        <v>22</v>
      </c>
      <c r="K12" s="3">
        <v>22</v>
      </c>
      <c r="L12" s="3">
        <v>21</v>
      </c>
      <c r="M12" s="3">
        <v>22</v>
      </c>
    </row>
    <row r="13" spans="1:17" x14ac:dyDescent="0.25">
      <c r="A13" t="s">
        <v>20</v>
      </c>
      <c r="B13" s="10">
        <f>'PhD-F 33'!B13</f>
        <v>23</v>
      </c>
      <c r="C13" s="10">
        <f>'PhD-F 33'!C13</f>
        <v>21</v>
      </c>
      <c r="D13" s="10">
        <f>'PhD-F 33'!D13</f>
        <v>22</v>
      </c>
      <c r="E13" s="10">
        <f>'PhD-F 33'!E13</f>
        <v>23</v>
      </c>
      <c r="F13" s="10">
        <f>'PhD-F 33'!F13</f>
        <v>20</v>
      </c>
      <c r="G13" s="10">
        <f>'PhD-F 33'!G13</f>
        <v>23</v>
      </c>
      <c r="H13" s="10">
        <f>'PhD-F 33'!H13</f>
        <v>22</v>
      </c>
      <c r="I13" s="10">
        <f>'PhD-F 33'!I13</f>
        <v>20</v>
      </c>
      <c r="J13" s="10">
        <f>'PhD-F 33'!J13</f>
        <v>22</v>
      </c>
      <c r="K13" s="10">
        <f>'PhD-F 33'!K13</f>
        <v>22</v>
      </c>
      <c r="L13" s="10">
        <f>'PhD-F 33'!L13</f>
        <v>21</v>
      </c>
      <c r="M13" s="10">
        <f>'PhD-F 33'!M13</f>
        <v>22</v>
      </c>
    </row>
    <row r="14" spans="1:17" s="11" customFormat="1" x14ac:dyDescent="0.25">
      <c r="A14" s="11" t="s">
        <v>21</v>
      </c>
      <c r="B14" s="12">
        <f>(+B8/B12)*B13</f>
        <v>1735.5693108000003</v>
      </c>
      <c r="C14" s="12">
        <f>(+B8/C12)*C13</f>
        <v>1735.5693108000003</v>
      </c>
      <c r="D14" s="12">
        <f>(+B8/D12)*D13</f>
        <v>1735.5693108</v>
      </c>
      <c r="E14" s="12">
        <f>+B8/E12*E13</f>
        <v>1735.5693108000003</v>
      </c>
      <c r="F14" s="12">
        <f>+B8/F12*F13</f>
        <v>1735.5693108</v>
      </c>
      <c r="G14" s="12">
        <f>+B8/G12*G13</f>
        <v>1735.5693108000003</v>
      </c>
      <c r="H14" s="12">
        <f>+B8/H12*H13</f>
        <v>1735.5693108</v>
      </c>
      <c r="I14" s="12">
        <f>+B8/I12*I13</f>
        <v>1735.5693108</v>
      </c>
      <c r="J14" s="12">
        <f>+B8/J12*J13</f>
        <v>1735.5693108</v>
      </c>
      <c r="K14" s="12">
        <f>+B8/K12*K13</f>
        <v>1735.5693108</v>
      </c>
      <c r="L14" s="12">
        <f>+B8/L12*L13</f>
        <v>1735.5693108000003</v>
      </c>
      <c r="M14" s="12">
        <f>+B8/M12*M13</f>
        <v>1735.5693108</v>
      </c>
      <c r="N14" s="12"/>
      <c r="O14" s="12"/>
      <c r="P14" s="12"/>
      <c r="Q14" s="12"/>
    </row>
    <row r="15" spans="1:17" ht="15.75" thickBot="1" x14ac:dyDescent="0.3"/>
    <row r="16" spans="1:17" s="11" customFormat="1" ht="15.75" thickBot="1" x14ac:dyDescent="0.3">
      <c r="A16" s="13" t="s">
        <v>22</v>
      </c>
      <c r="B16" s="14">
        <f>SUM(B14:M14)</f>
        <v>20826.831729600002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5"/>
    </row>
    <row r="26" spans="1:3" s="3" customFormat="1" x14ac:dyDescent="0.25">
      <c r="A26"/>
      <c r="B26" s="16"/>
      <c r="C26" s="16"/>
    </row>
  </sheetData>
  <pageMargins left="0.45" right="0.45" top="0.75" bottom="0.75" header="0.3" footer="0.3"/>
  <pageSetup scale="82" orientation="landscape" r:id="rId1"/>
  <headerFooter>
    <oddFooter>&amp;R&amp;9&amp;Z&amp;F
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Q26"/>
  <sheetViews>
    <sheetView topLeftCell="A10" zoomScaleNormal="100" workbookViewId="0">
      <selection activeCell="F34" sqref="F34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7" t="s">
        <v>23</v>
      </c>
    </row>
    <row r="2" spans="1:17" ht="18.75" x14ac:dyDescent="0.3">
      <c r="A2" s="1" t="str">
        <f>'PhD-F 33'!A2</f>
        <v>Annual Compensation Calculator (Based on FY26 calendar)</v>
      </c>
      <c r="B2" s="2"/>
      <c r="C2" s="2"/>
      <c r="D2" s="2"/>
      <c r="K2" s="4">
        <f>'PhD-F 33'!K2</f>
        <v>2088</v>
      </c>
      <c r="L2" s="12" t="s">
        <v>37</v>
      </c>
    </row>
    <row r="5" spans="1:17" x14ac:dyDescent="0.25">
      <c r="A5" t="s">
        <v>0</v>
      </c>
      <c r="B5" s="5">
        <f>61256*1.02</f>
        <v>62481.120000000003</v>
      </c>
      <c r="C5" s="6" t="s">
        <v>25</v>
      </c>
      <c r="E5" s="3" t="s">
        <v>2</v>
      </c>
      <c r="F5" s="18">
        <f>'PhD-F 33'!F5</f>
        <v>45839</v>
      </c>
    </row>
    <row r="6" spans="1:17" x14ac:dyDescent="0.25">
      <c r="A6" s="3" t="s">
        <v>3</v>
      </c>
      <c r="B6" s="7">
        <v>0.4</v>
      </c>
      <c r="C6" s="8" t="s">
        <v>24</v>
      </c>
      <c r="E6" s="3" t="s">
        <v>4</v>
      </c>
      <c r="F6" s="18">
        <f>'PhD-F 33'!F6</f>
        <v>46203</v>
      </c>
    </row>
    <row r="7" spans="1:17" x14ac:dyDescent="0.25">
      <c r="A7" t="s">
        <v>5</v>
      </c>
      <c r="B7" s="3">
        <f>40*B6</f>
        <v>16</v>
      </c>
    </row>
    <row r="8" spans="1:17" x14ac:dyDescent="0.25">
      <c r="A8" t="s">
        <v>6</v>
      </c>
      <c r="B8" s="3">
        <f>(+B5/12)*B6</f>
        <v>2082.7040000000002</v>
      </c>
    </row>
    <row r="10" spans="1:17" s="19" customFormat="1" ht="34.5" x14ac:dyDescent="0.25">
      <c r="B10" s="20"/>
      <c r="C10" s="21" t="s">
        <v>31</v>
      </c>
      <c r="D10" s="22"/>
      <c r="E10" s="22"/>
      <c r="F10" s="23" t="s">
        <v>32</v>
      </c>
      <c r="G10" s="21" t="s">
        <v>33</v>
      </c>
      <c r="H10" s="21" t="s">
        <v>34</v>
      </c>
      <c r="I10" s="22"/>
      <c r="J10" s="23" t="s">
        <v>35</v>
      </c>
      <c r="K10" s="22"/>
      <c r="L10" s="21" t="s">
        <v>36</v>
      </c>
      <c r="M10" s="22"/>
      <c r="N10" s="20"/>
      <c r="O10" s="20"/>
      <c r="P10" s="20"/>
      <c r="Q10" s="20"/>
    </row>
    <row r="11" spans="1:17" x14ac:dyDescent="0.25">
      <c r="B11" s="34" t="s">
        <v>7</v>
      </c>
      <c r="C11" s="34" t="s">
        <v>8</v>
      </c>
      <c r="D11" s="34" t="s">
        <v>9</v>
      </c>
      <c r="E11" s="34" t="s">
        <v>10</v>
      </c>
      <c r="F11" s="34" t="s">
        <v>11</v>
      </c>
      <c r="G11" s="34" t="s">
        <v>12</v>
      </c>
      <c r="H11" s="34" t="s">
        <v>13</v>
      </c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</row>
    <row r="12" spans="1:17" x14ac:dyDescent="0.25">
      <c r="A12" t="s">
        <v>19</v>
      </c>
      <c r="B12" s="3">
        <v>23</v>
      </c>
      <c r="C12" s="3">
        <v>21</v>
      </c>
      <c r="D12" s="3">
        <v>22</v>
      </c>
      <c r="E12" s="3">
        <v>23</v>
      </c>
      <c r="F12" s="3">
        <v>20</v>
      </c>
      <c r="G12" s="3">
        <v>23</v>
      </c>
      <c r="H12" s="3">
        <v>22</v>
      </c>
      <c r="I12" s="3">
        <v>20</v>
      </c>
      <c r="J12" s="3">
        <v>22</v>
      </c>
      <c r="K12" s="3">
        <v>22</v>
      </c>
      <c r="L12" s="3">
        <v>21</v>
      </c>
      <c r="M12" s="3">
        <v>22</v>
      </c>
    </row>
    <row r="13" spans="1:17" x14ac:dyDescent="0.25">
      <c r="A13" t="s">
        <v>20</v>
      </c>
      <c r="B13" s="10">
        <f>'PhD-F 33'!B13</f>
        <v>23</v>
      </c>
      <c r="C13" s="10">
        <f>'PhD-F 33'!C13</f>
        <v>21</v>
      </c>
      <c r="D13" s="10">
        <f>'PhD-F 33'!D13</f>
        <v>22</v>
      </c>
      <c r="E13" s="10">
        <f>'PhD-F 33'!E13</f>
        <v>23</v>
      </c>
      <c r="F13" s="10">
        <f>'PhD-F 33'!F13</f>
        <v>20</v>
      </c>
      <c r="G13" s="10">
        <f>'PhD-F 33'!G13</f>
        <v>23</v>
      </c>
      <c r="H13" s="10">
        <f>'PhD-F 33'!H13</f>
        <v>22</v>
      </c>
      <c r="I13" s="10">
        <f>'PhD-F 33'!I13</f>
        <v>20</v>
      </c>
      <c r="J13" s="10">
        <f>'PhD-F 33'!J13</f>
        <v>22</v>
      </c>
      <c r="K13" s="10">
        <f>'PhD-F 33'!K13</f>
        <v>22</v>
      </c>
      <c r="L13" s="10">
        <f>'PhD-F 33'!L13</f>
        <v>21</v>
      </c>
      <c r="M13" s="10">
        <f>'PhD-F 33'!M13</f>
        <v>22</v>
      </c>
    </row>
    <row r="14" spans="1:17" s="11" customFormat="1" x14ac:dyDescent="0.25">
      <c r="A14" s="11" t="s">
        <v>21</v>
      </c>
      <c r="B14" s="12">
        <f>(+B8/B12)*B13</f>
        <v>2082.7040000000002</v>
      </c>
      <c r="C14" s="12">
        <f>(+B8/C12)*C13</f>
        <v>2082.7040000000002</v>
      </c>
      <c r="D14" s="12">
        <f>(+B8/D12)*D13</f>
        <v>2082.7040000000002</v>
      </c>
      <c r="E14" s="12">
        <f>+B8/E12*E13</f>
        <v>2082.7040000000002</v>
      </c>
      <c r="F14" s="12">
        <f>+B8/F12*F13</f>
        <v>2082.7040000000002</v>
      </c>
      <c r="G14" s="12">
        <f>+B8/G12*G13</f>
        <v>2082.7040000000002</v>
      </c>
      <c r="H14" s="12">
        <f>+B8/H12*H13</f>
        <v>2082.7040000000002</v>
      </c>
      <c r="I14" s="12">
        <f>+B8/I12*I13</f>
        <v>2082.7040000000002</v>
      </c>
      <c r="J14" s="12">
        <f>+B8/J12*J13</f>
        <v>2082.7040000000002</v>
      </c>
      <c r="K14" s="12">
        <f>+B8/K12*K13</f>
        <v>2082.7040000000002</v>
      </c>
      <c r="L14" s="12">
        <f>+B8/L12*L13</f>
        <v>2082.7040000000002</v>
      </c>
      <c r="M14" s="12">
        <f>+B8/M12*M13</f>
        <v>2082.7040000000002</v>
      </c>
      <c r="N14" s="12"/>
      <c r="O14" s="12"/>
      <c r="P14" s="12"/>
      <c r="Q14" s="12"/>
    </row>
    <row r="15" spans="1:17" ht="15.75" thickBot="1" x14ac:dyDescent="0.3"/>
    <row r="16" spans="1:17" s="11" customFormat="1" ht="15.75" thickBot="1" x14ac:dyDescent="0.3">
      <c r="A16" s="13" t="s">
        <v>22</v>
      </c>
      <c r="B16" s="14">
        <f>SUM(B14:M14)</f>
        <v>24992.448000000008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5"/>
    </row>
    <row r="26" spans="1:3" s="3" customFormat="1" x14ac:dyDescent="0.25">
      <c r="A26"/>
      <c r="B26" s="16"/>
      <c r="C26" s="16"/>
    </row>
  </sheetData>
  <pageMargins left="0.45" right="0.45" top="0.75" bottom="0.75" header="0.3" footer="0.3"/>
  <pageSetup scale="77" orientation="landscape" r:id="rId1"/>
  <headerFooter>
    <oddFooter>&amp;R&amp;9&amp;Z&amp;F
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7" t="s">
        <v>23</v>
      </c>
    </row>
    <row r="2" spans="1:17" ht="18.75" x14ac:dyDescent="0.3">
      <c r="A2" s="1" t="str">
        <f>'PhD-F 33'!A2</f>
        <v>Annual Compensation Calculator (Based on FY26 calendar)</v>
      </c>
      <c r="B2" s="2"/>
      <c r="C2" s="2"/>
      <c r="D2" s="2"/>
      <c r="K2" s="4">
        <f>'PhD-F 33'!K2</f>
        <v>2088</v>
      </c>
      <c r="L2" s="12" t="s">
        <v>37</v>
      </c>
    </row>
    <row r="5" spans="1:17" x14ac:dyDescent="0.25">
      <c r="A5" t="s">
        <v>0</v>
      </c>
      <c r="B5" s="5">
        <f>61256*1.02</f>
        <v>62481.120000000003</v>
      </c>
      <c r="C5" s="6" t="s">
        <v>25</v>
      </c>
      <c r="E5" s="3" t="s">
        <v>2</v>
      </c>
      <c r="F5" s="18">
        <f>'PhD-F 33'!F5</f>
        <v>45839</v>
      </c>
    </row>
    <row r="6" spans="1:17" x14ac:dyDescent="0.25">
      <c r="A6" s="3" t="s">
        <v>3</v>
      </c>
      <c r="B6" s="7">
        <v>0.5</v>
      </c>
      <c r="C6" s="8" t="s">
        <v>24</v>
      </c>
      <c r="E6" s="3" t="s">
        <v>4</v>
      </c>
      <c r="F6" s="18">
        <f>'PhD-F 33'!F6</f>
        <v>46203</v>
      </c>
    </row>
    <row r="7" spans="1:17" x14ac:dyDescent="0.25">
      <c r="A7" t="s">
        <v>5</v>
      </c>
      <c r="B7" s="3">
        <f>40*B6</f>
        <v>20</v>
      </c>
    </row>
    <row r="8" spans="1:17" x14ac:dyDescent="0.25">
      <c r="A8" t="s">
        <v>6</v>
      </c>
      <c r="B8" s="3">
        <f>(+B5/12)*B6</f>
        <v>2603.38</v>
      </c>
    </row>
    <row r="10" spans="1:17" s="19" customFormat="1" ht="34.5" x14ac:dyDescent="0.25">
      <c r="B10" s="20"/>
      <c r="C10" s="21" t="s">
        <v>31</v>
      </c>
      <c r="D10" s="22"/>
      <c r="E10" s="22"/>
      <c r="F10" s="23" t="s">
        <v>32</v>
      </c>
      <c r="G10" s="21" t="s">
        <v>33</v>
      </c>
      <c r="H10" s="21" t="s">
        <v>34</v>
      </c>
      <c r="I10" s="22"/>
      <c r="J10" s="23" t="s">
        <v>35</v>
      </c>
      <c r="K10" s="22"/>
      <c r="L10" s="21" t="s">
        <v>36</v>
      </c>
      <c r="M10" s="22"/>
      <c r="N10" s="20"/>
      <c r="O10" s="20"/>
      <c r="P10" s="20"/>
      <c r="Q10" s="20"/>
    </row>
    <row r="11" spans="1:17" x14ac:dyDescent="0.25">
      <c r="B11" s="34" t="s">
        <v>7</v>
      </c>
      <c r="C11" s="34" t="s">
        <v>8</v>
      </c>
      <c r="D11" s="34" t="s">
        <v>9</v>
      </c>
      <c r="E11" s="34" t="s">
        <v>10</v>
      </c>
      <c r="F11" s="34" t="s">
        <v>11</v>
      </c>
      <c r="G11" s="34" t="s">
        <v>12</v>
      </c>
      <c r="H11" s="34" t="s">
        <v>13</v>
      </c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</row>
    <row r="12" spans="1:17" x14ac:dyDescent="0.25">
      <c r="A12" t="s">
        <v>19</v>
      </c>
      <c r="B12" s="3">
        <v>23</v>
      </c>
      <c r="C12" s="3">
        <v>21</v>
      </c>
      <c r="D12" s="3">
        <v>22</v>
      </c>
      <c r="E12" s="3">
        <v>23</v>
      </c>
      <c r="F12" s="3">
        <v>20</v>
      </c>
      <c r="G12" s="3">
        <v>23</v>
      </c>
      <c r="H12" s="3">
        <v>22</v>
      </c>
      <c r="I12" s="3">
        <v>20</v>
      </c>
      <c r="J12" s="3">
        <v>22</v>
      </c>
      <c r="K12" s="3">
        <v>22</v>
      </c>
      <c r="L12" s="3">
        <v>21</v>
      </c>
      <c r="M12" s="3">
        <v>22</v>
      </c>
    </row>
    <row r="13" spans="1:17" x14ac:dyDescent="0.25">
      <c r="A13" t="s">
        <v>20</v>
      </c>
      <c r="B13" s="10">
        <f>'PhD-F 33'!B13</f>
        <v>23</v>
      </c>
      <c r="C13" s="10">
        <f>'PhD-F 33'!C13</f>
        <v>21</v>
      </c>
      <c r="D13" s="10">
        <f>'PhD-F 33'!D13</f>
        <v>22</v>
      </c>
      <c r="E13" s="10">
        <f>'PhD-F 33'!E13</f>
        <v>23</v>
      </c>
      <c r="F13" s="10">
        <f>'PhD-F 33'!F13</f>
        <v>20</v>
      </c>
      <c r="G13" s="10">
        <f>'PhD-F 33'!G13</f>
        <v>23</v>
      </c>
      <c r="H13" s="10">
        <f>'PhD-F 33'!H13</f>
        <v>22</v>
      </c>
      <c r="I13" s="10">
        <f>'PhD-F 33'!I13</f>
        <v>20</v>
      </c>
      <c r="J13" s="10">
        <f>'PhD-F 33'!J13</f>
        <v>22</v>
      </c>
      <c r="K13" s="10">
        <f>'PhD-F 33'!K13</f>
        <v>22</v>
      </c>
      <c r="L13" s="10">
        <f>'PhD-F 33'!L13</f>
        <v>21</v>
      </c>
      <c r="M13" s="10">
        <f>'PhD-F 33'!M13</f>
        <v>22</v>
      </c>
    </row>
    <row r="14" spans="1:17" s="11" customFormat="1" x14ac:dyDescent="0.25">
      <c r="A14" s="11" t="s">
        <v>21</v>
      </c>
      <c r="B14" s="12">
        <f>(+B8/B12)*B13</f>
        <v>2603.38</v>
      </c>
      <c r="C14" s="12">
        <f>(+B8/C12)*C13</f>
        <v>2603.38</v>
      </c>
      <c r="D14" s="12">
        <f>(+B8/D12)*D13</f>
        <v>2603.38</v>
      </c>
      <c r="E14" s="12">
        <f>+B8/E12*E13</f>
        <v>2603.38</v>
      </c>
      <c r="F14" s="12">
        <f>+B8/F12*F13</f>
        <v>2603.38</v>
      </c>
      <c r="G14" s="12">
        <f>+B8/G12*G13</f>
        <v>2603.38</v>
      </c>
      <c r="H14" s="12">
        <f>+B8/H12*H13</f>
        <v>2603.38</v>
      </c>
      <c r="I14" s="12">
        <f>+B8/I12*I13</f>
        <v>2603.38</v>
      </c>
      <c r="J14" s="12">
        <f>+B8/J12*J13</f>
        <v>2603.38</v>
      </c>
      <c r="K14" s="12">
        <f>+B8/K12*K13</f>
        <v>2603.38</v>
      </c>
      <c r="L14" s="12">
        <f>+B8/L12*L13</f>
        <v>2603.38</v>
      </c>
      <c r="M14" s="12">
        <f>+B8/M12*M13</f>
        <v>2603.38</v>
      </c>
      <c r="N14" s="12"/>
      <c r="O14" s="12"/>
      <c r="P14" s="12"/>
      <c r="Q14" s="12"/>
    </row>
    <row r="15" spans="1:17" ht="15.75" thickBot="1" x14ac:dyDescent="0.3"/>
    <row r="16" spans="1:17" s="11" customFormat="1" ht="15.75" thickBot="1" x14ac:dyDescent="0.3">
      <c r="A16" s="13" t="s">
        <v>22</v>
      </c>
      <c r="B16" s="14">
        <f>SUM(B14:M14)</f>
        <v>31240.560000000009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5"/>
    </row>
    <row r="26" spans="1:3" s="3" customFormat="1" x14ac:dyDescent="0.25">
      <c r="A26"/>
      <c r="B26" s="16"/>
      <c r="C26" s="16"/>
    </row>
  </sheetData>
  <pageMargins left="0.45" right="0.45" top="0.75" bottom="0.75" header="0.3" footer="0.3"/>
  <pageSetup scale="77" orientation="landscape" r:id="rId1"/>
  <headerFooter>
    <oddFooter>&amp;R&amp;9&amp;Z&amp;F
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7" t="s">
        <v>23</v>
      </c>
    </row>
    <row r="2" spans="1:17" ht="18.75" x14ac:dyDescent="0.3">
      <c r="A2" s="1" t="str">
        <f>'PhD-F 33'!A2</f>
        <v>Annual Compensation Calculator (Based on FY26 calendar)</v>
      </c>
      <c r="B2" s="2"/>
      <c r="C2" s="2"/>
      <c r="D2" s="2"/>
      <c r="K2" s="4">
        <f>'PhD-F 33'!K2</f>
        <v>2088</v>
      </c>
      <c r="L2" s="12" t="s">
        <v>37</v>
      </c>
    </row>
    <row r="5" spans="1:17" x14ac:dyDescent="0.25">
      <c r="A5" t="s">
        <v>0</v>
      </c>
      <c r="B5" s="5">
        <f>66248*1.02</f>
        <v>67572.960000000006</v>
      </c>
      <c r="C5" s="6" t="s">
        <v>1</v>
      </c>
      <c r="E5" s="3" t="s">
        <v>2</v>
      </c>
      <c r="F5" s="18">
        <v>45881</v>
      </c>
    </row>
    <row r="6" spans="1:17" x14ac:dyDescent="0.25">
      <c r="A6" s="3" t="s">
        <v>3</v>
      </c>
      <c r="B6" s="7">
        <v>0.33333000000000002</v>
      </c>
      <c r="C6" s="8" t="s">
        <v>24</v>
      </c>
      <c r="E6" s="3" t="s">
        <v>4</v>
      </c>
      <c r="F6" s="18">
        <v>46150</v>
      </c>
    </row>
    <row r="7" spans="1:17" x14ac:dyDescent="0.25">
      <c r="A7" t="s">
        <v>5</v>
      </c>
      <c r="B7" s="3">
        <f>40*B6</f>
        <v>13.333200000000001</v>
      </c>
    </row>
    <row r="8" spans="1:17" x14ac:dyDescent="0.25">
      <c r="A8" t="s">
        <v>6</v>
      </c>
      <c r="B8" s="3">
        <f>(+B5/12)*B6</f>
        <v>1877.0078964000004</v>
      </c>
    </row>
    <row r="10" spans="1:17" s="19" customFormat="1" ht="34.5" x14ac:dyDescent="0.25">
      <c r="B10" s="20"/>
      <c r="C10" s="21" t="s">
        <v>31</v>
      </c>
      <c r="D10" s="22"/>
      <c r="E10" s="22"/>
      <c r="F10" s="23" t="s">
        <v>32</v>
      </c>
      <c r="G10" s="21" t="s">
        <v>33</v>
      </c>
      <c r="H10" s="21" t="s">
        <v>34</v>
      </c>
      <c r="I10" s="22"/>
      <c r="J10" s="23" t="s">
        <v>35</v>
      </c>
      <c r="K10" s="22"/>
      <c r="L10" s="21" t="s">
        <v>36</v>
      </c>
      <c r="M10" s="22"/>
      <c r="N10" s="20"/>
      <c r="O10" s="20"/>
      <c r="P10" s="20"/>
      <c r="Q10" s="20"/>
    </row>
    <row r="11" spans="1:17" x14ac:dyDescent="0.25">
      <c r="B11" s="34" t="s">
        <v>7</v>
      </c>
      <c r="C11" s="34" t="s">
        <v>8</v>
      </c>
      <c r="D11" s="34" t="s">
        <v>9</v>
      </c>
      <c r="E11" s="34" t="s">
        <v>10</v>
      </c>
      <c r="F11" s="34" t="s">
        <v>11</v>
      </c>
      <c r="G11" s="34" t="s">
        <v>12</v>
      </c>
      <c r="H11" s="34" t="s">
        <v>13</v>
      </c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</row>
    <row r="12" spans="1:17" x14ac:dyDescent="0.25">
      <c r="A12" t="s">
        <v>19</v>
      </c>
      <c r="B12" s="3">
        <v>23</v>
      </c>
      <c r="C12" s="3">
        <v>21</v>
      </c>
      <c r="D12" s="3">
        <v>22</v>
      </c>
      <c r="E12" s="3">
        <v>23</v>
      </c>
      <c r="F12" s="3">
        <v>20</v>
      </c>
      <c r="G12" s="3">
        <v>23</v>
      </c>
      <c r="H12" s="3">
        <v>22</v>
      </c>
      <c r="I12" s="3">
        <v>20</v>
      </c>
      <c r="J12" s="3">
        <v>22</v>
      </c>
      <c r="K12" s="3">
        <v>22</v>
      </c>
      <c r="L12" s="3">
        <v>21</v>
      </c>
      <c r="M12" s="3">
        <v>22</v>
      </c>
    </row>
    <row r="13" spans="1:17" x14ac:dyDescent="0.25">
      <c r="A13" t="s">
        <v>20</v>
      </c>
      <c r="B13" s="10"/>
      <c r="C13" s="10">
        <v>14</v>
      </c>
      <c r="D13" s="10">
        <f>D12</f>
        <v>22</v>
      </c>
      <c r="E13" s="10">
        <f t="shared" ref="E13:K13" si="0">E12</f>
        <v>23</v>
      </c>
      <c r="F13" s="10">
        <f t="shared" si="0"/>
        <v>20</v>
      </c>
      <c r="G13" s="10">
        <f t="shared" si="0"/>
        <v>23</v>
      </c>
      <c r="H13" s="10">
        <f t="shared" si="0"/>
        <v>22</v>
      </c>
      <c r="I13" s="10">
        <f t="shared" si="0"/>
        <v>20</v>
      </c>
      <c r="J13" s="10">
        <f t="shared" si="0"/>
        <v>22</v>
      </c>
      <c r="K13" s="10">
        <f t="shared" si="0"/>
        <v>22</v>
      </c>
      <c r="L13" s="10">
        <v>6</v>
      </c>
      <c r="M13" s="10"/>
    </row>
    <row r="14" spans="1:17" s="11" customFormat="1" x14ac:dyDescent="0.25">
      <c r="A14" s="11" t="s">
        <v>21</v>
      </c>
      <c r="B14" s="12">
        <f>(+B8/B12)*B13</f>
        <v>0</v>
      </c>
      <c r="C14" s="12">
        <f>(+B8/C12)*C13</f>
        <v>1251.3385976000002</v>
      </c>
      <c r="D14" s="12">
        <f>(+B8/D12)*D13</f>
        <v>1877.0078964000006</v>
      </c>
      <c r="E14" s="12">
        <f>+B8/E12*E13</f>
        <v>1877.0078964000004</v>
      </c>
      <c r="F14" s="12">
        <f>+B8/F12*F13</f>
        <v>1877.0078964000004</v>
      </c>
      <c r="G14" s="12">
        <f>+B8/G12*G13</f>
        <v>1877.0078964000004</v>
      </c>
      <c r="H14" s="12">
        <f>+B8/H12*H13</f>
        <v>1877.0078964000006</v>
      </c>
      <c r="I14" s="12">
        <f>+B8/I12*I13</f>
        <v>1877.0078964000004</v>
      </c>
      <c r="J14" s="12">
        <f>+B8/J12*J13</f>
        <v>1877.0078964000006</v>
      </c>
      <c r="K14" s="12">
        <f>+B8/K12*K13</f>
        <v>1877.0078964000006</v>
      </c>
      <c r="L14" s="12">
        <f>+B8/L12*L13</f>
        <v>536.28797040000006</v>
      </c>
      <c r="M14" s="12">
        <f>+B8/M12*M13</f>
        <v>0</v>
      </c>
      <c r="N14" s="12"/>
      <c r="O14" s="12"/>
      <c r="P14" s="12"/>
      <c r="Q14" s="12"/>
    </row>
    <row r="15" spans="1:17" ht="15.75" thickBot="1" x14ac:dyDescent="0.3"/>
    <row r="16" spans="1:17" s="11" customFormat="1" ht="15.75" thickBot="1" x14ac:dyDescent="0.3">
      <c r="A16" s="13" t="s">
        <v>22</v>
      </c>
      <c r="B16" s="14">
        <f>SUM(B14:M14)</f>
        <v>16803.689739200003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5"/>
    </row>
    <row r="26" spans="1:3" s="3" customFormat="1" x14ac:dyDescent="0.25">
      <c r="A26"/>
      <c r="B26" s="16"/>
      <c r="C26" s="16"/>
    </row>
  </sheetData>
  <pageMargins left="0.45" right="0.45" top="0.75" bottom="0.75" header="0.3" footer="0.3"/>
  <pageSetup scale="77" orientation="landscape" r:id="rId1"/>
  <headerFooter>
    <oddFooter>&amp;R&amp;9&amp;Z&amp;F
&amp;A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7" t="s">
        <v>23</v>
      </c>
    </row>
    <row r="2" spans="1:17" ht="18.75" x14ac:dyDescent="0.3">
      <c r="A2" s="1" t="str">
        <f>'PhD-F 33'!A2</f>
        <v>Annual Compensation Calculator (Based on FY26 calendar)</v>
      </c>
      <c r="B2" s="2"/>
      <c r="C2" s="2"/>
      <c r="D2" s="2"/>
      <c r="K2" s="4">
        <f>'PhD-F 33'!K2</f>
        <v>2088</v>
      </c>
      <c r="L2" s="12" t="s">
        <v>37</v>
      </c>
    </row>
    <row r="5" spans="1:17" x14ac:dyDescent="0.25">
      <c r="A5" t="s">
        <v>0</v>
      </c>
      <c r="B5" s="5">
        <f>66248*1.02</f>
        <v>67572.960000000006</v>
      </c>
      <c r="C5" s="6" t="s">
        <v>1</v>
      </c>
      <c r="E5" s="3" t="s">
        <v>2</v>
      </c>
      <c r="F5" s="18">
        <f>'PhD-A 33'!F5:F5</f>
        <v>45881</v>
      </c>
    </row>
    <row r="6" spans="1:17" x14ac:dyDescent="0.25">
      <c r="A6" s="3" t="s">
        <v>3</v>
      </c>
      <c r="B6" s="7">
        <v>0.4</v>
      </c>
      <c r="C6" s="8" t="s">
        <v>24</v>
      </c>
      <c r="E6" s="3" t="s">
        <v>4</v>
      </c>
      <c r="F6" s="18">
        <f>'PhD-A 33'!F6</f>
        <v>46150</v>
      </c>
    </row>
    <row r="7" spans="1:17" x14ac:dyDescent="0.25">
      <c r="A7" t="s">
        <v>5</v>
      </c>
      <c r="B7" s="3">
        <f>40*B6</f>
        <v>16</v>
      </c>
    </row>
    <row r="8" spans="1:17" x14ac:dyDescent="0.25">
      <c r="A8" t="s">
        <v>6</v>
      </c>
      <c r="B8" s="3">
        <f>(+B5/12)*B6</f>
        <v>2252.4320000000002</v>
      </c>
    </row>
    <row r="10" spans="1:17" s="19" customFormat="1" ht="34.5" x14ac:dyDescent="0.25">
      <c r="B10" s="20"/>
      <c r="C10" s="21" t="s">
        <v>31</v>
      </c>
      <c r="D10" s="22"/>
      <c r="E10" s="22"/>
      <c r="F10" s="23" t="s">
        <v>32</v>
      </c>
      <c r="G10" s="21" t="s">
        <v>33</v>
      </c>
      <c r="H10" s="21" t="s">
        <v>34</v>
      </c>
      <c r="I10" s="22"/>
      <c r="J10" s="23" t="s">
        <v>35</v>
      </c>
      <c r="K10" s="22"/>
      <c r="L10" s="21" t="s">
        <v>36</v>
      </c>
      <c r="M10" s="22"/>
      <c r="N10" s="20"/>
      <c r="O10" s="20"/>
      <c r="P10" s="20"/>
      <c r="Q10" s="20"/>
    </row>
    <row r="11" spans="1:17" x14ac:dyDescent="0.25">
      <c r="B11" s="34" t="s">
        <v>7</v>
      </c>
      <c r="C11" s="34" t="s">
        <v>8</v>
      </c>
      <c r="D11" s="34" t="s">
        <v>9</v>
      </c>
      <c r="E11" s="34" t="s">
        <v>10</v>
      </c>
      <c r="F11" s="34" t="s">
        <v>11</v>
      </c>
      <c r="G11" s="34" t="s">
        <v>12</v>
      </c>
      <c r="H11" s="34" t="s">
        <v>13</v>
      </c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</row>
    <row r="12" spans="1:17" x14ac:dyDescent="0.25">
      <c r="A12" t="s">
        <v>19</v>
      </c>
      <c r="B12" s="3">
        <v>23</v>
      </c>
      <c r="C12" s="3">
        <v>21</v>
      </c>
      <c r="D12" s="3">
        <v>22</v>
      </c>
      <c r="E12" s="3">
        <v>23</v>
      </c>
      <c r="F12" s="3">
        <v>20</v>
      </c>
      <c r="G12" s="3">
        <v>23</v>
      </c>
      <c r="H12" s="3">
        <v>22</v>
      </c>
      <c r="I12" s="3">
        <v>20</v>
      </c>
      <c r="J12" s="3">
        <v>22</v>
      </c>
      <c r="K12" s="3">
        <v>22</v>
      </c>
      <c r="L12" s="3">
        <v>21</v>
      </c>
      <c r="M12" s="3">
        <v>22</v>
      </c>
    </row>
    <row r="13" spans="1:17" x14ac:dyDescent="0.25">
      <c r="A13" t="s">
        <v>20</v>
      </c>
      <c r="B13" s="10"/>
      <c r="C13" s="10">
        <f>'PhD-A 33'!C13</f>
        <v>14</v>
      </c>
      <c r="D13" s="10">
        <f>'PhD-A 33'!D13</f>
        <v>22</v>
      </c>
      <c r="E13" s="10">
        <f>'PhD-A 33'!E13</f>
        <v>23</v>
      </c>
      <c r="F13" s="10">
        <f>'PhD-A 33'!F13</f>
        <v>20</v>
      </c>
      <c r="G13" s="10">
        <f>'PhD-A 33'!G13</f>
        <v>23</v>
      </c>
      <c r="H13" s="10">
        <f>'PhD-A 33'!H13</f>
        <v>22</v>
      </c>
      <c r="I13" s="10">
        <f>'PhD-A 33'!I13</f>
        <v>20</v>
      </c>
      <c r="J13" s="10">
        <f>'PhD-A 33'!J13</f>
        <v>22</v>
      </c>
      <c r="K13" s="10">
        <f>'PhD-A 33'!K13</f>
        <v>22</v>
      </c>
      <c r="L13" s="10">
        <v>6</v>
      </c>
      <c r="M13" s="10"/>
    </row>
    <row r="14" spans="1:17" s="11" customFormat="1" x14ac:dyDescent="0.25">
      <c r="A14" s="11" t="s">
        <v>21</v>
      </c>
      <c r="B14" s="12">
        <f>(+B8/B12)*B13</f>
        <v>0</v>
      </c>
      <c r="C14" s="12">
        <f>(+B8/C12)*C13</f>
        <v>1501.6213333333335</v>
      </c>
      <c r="D14" s="12">
        <f>(+B8/D12)*D13</f>
        <v>2252.4320000000002</v>
      </c>
      <c r="E14" s="12">
        <f>+B8/E12*E13</f>
        <v>2252.4320000000002</v>
      </c>
      <c r="F14" s="12">
        <f>+B8/F12*F13</f>
        <v>2252.4320000000002</v>
      </c>
      <c r="G14" s="12">
        <f>+B8/G12*G13</f>
        <v>2252.4320000000002</v>
      </c>
      <c r="H14" s="12">
        <f>+B8/H12*H13</f>
        <v>2252.4320000000002</v>
      </c>
      <c r="I14" s="12">
        <f>+B8/I12*I13</f>
        <v>2252.4320000000002</v>
      </c>
      <c r="J14" s="12">
        <f>+B8/J12*J13</f>
        <v>2252.4320000000002</v>
      </c>
      <c r="K14" s="12">
        <f>+B8/K12*K13</f>
        <v>2252.4320000000002</v>
      </c>
      <c r="L14" s="12">
        <f>+B8/L12*L13</f>
        <v>643.55200000000013</v>
      </c>
      <c r="M14" s="12">
        <f>+B8/M12*M13</f>
        <v>0</v>
      </c>
      <c r="N14" s="12"/>
      <c r="O14" s="12"/>
      <c r="P14" s="12"/>
      <c r="Q14" s="12"/>
    </row>
    <row r="15" spans="1:17" ht="15.75" thickBot="1" x14ac:dyDescent="0.3"/>
    <row r="16" spans="1:17" s="11" customFormat="1" ht="15.75" thickBot="1" x14ac:dyDescent="0.3">
      <c r="A16" s="13" t="s">
        <v>22</v>
      </c>
      <c r="B16" s="14">
        <f>SUM(B14:M14)</f>
        <v>20164.629333333338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5"/>
    </row>
    <row r="26" spans="1:3" s="3" customFormat="1" x14ac:dyDescent="0.25">
      <c r="A26"/>
      <c r="B26" s="16"/>
      <c r="C26" s="16"/>
    </row>
  </sheetData>
  <pageMargins left="0.45" right="0.45" top="0.75" bottom="0.75" header="0.3" footer="0.3"/>
  <pageSetup scale="77" orientation="landscape" r:id="rId1"/>
  <headerFooter>
    <oddFooter>&amp;R&amp;9&amp;Z&amp;F
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59999389629810485"/>
  </sheetPr>
  <dimension ref="A1:Q26"/>
  <sheetViews>
    <sheetView zoomScaleNormal="100" workbookViewId="0">
      <selection activeCell="I34" sqref="I34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7" t="s">
        <v>23</v>
      </c>
    </row>
    <row r="2" spans="1:17" ht="18.75" x14ac:dyDescent="0.3">
      <c r="A2" s="1" t="str">
        <f>'PhD-F 33'!A2</f>
        <v>Annual Compensation Calculator (Based on FY26 calendar)</v>
      </c>
      <c r="B2" s="2"/>
      <c r="C2" s="2"/>
      <c r="D2" s="2"/>
      <c r="K2" s="4">
        <f>'PhD-F 33'!K2</f>
        <v>2088</v>
      </c>
      <c r="L2" s="12" t="s">
        <v>37</v>
      </c>
    </row>
    <row r="5" spans="1:17" x14ac:dyDescent="0.25">
      <c r="A5" t="s">
        <v>0</v>
      </c>
      <c r="B5" s="5">
        <f>66248*1.02</f>
        <v>67572.960000000006</v>
      </c>
      <c r="C5" s="6" t="s">
        <v>1</v>
      </c>
      <c r="E5" s="3" t="s">
        <v>2</v>
      </c>
      <c r="F5" s="18">
        <f>'PhD-A 33'!F5:F5</f>
        <v>45881</v>
      </c>
    </row>
    <row r="6" spans="1:17" x14ac:dyDescent="0.25">
      <c r="A6" s="3" t="s">
        <v>3</v>
      </c>
      <c r="B6" s="7">
        <v>0.5</v>
      </c>
      <c r="C6" s="8" t="s">
        <v>24</v>
      </c>
      <c r="E6" s="3" t="s">
        <v>4</v>
      </c>
      <c r="F6" s="18">
        <f>'PhD-A 33'!F6</f>
        <v>46150</v>
      </c>
    </row>
    <row r="7" spans="1:17" x14ac:dyDescent="0.25">
      <c r="A7" t="s">
        <v>5</v>
      </c>
      <c r="B7" s="3">
        <f>40*B6</f>
        <v>20</v>
      </c>
    </row>
    <row r="8" spans="1:17" x14ac:dyDescent="0.25">
      <c r="A8" t="s">
        <v>6</v>
      </c>
      <c r="B8" s="3">
        <f>(+B5/12)*B6</f>
        <v>2815.5400000000004</v>
      </c>
    </row>
    <row r="10" spans="1:17" s="19" customFormat="1" ht="34.5" x14ac:dyDescent="0.25">
      <c r="B10" s="20"/>
      <c r="C10" s="21" t="s">
        <v>31</v>
      </c>
      <c r="D10" s="22"/>
      <c r="E10" s="22"/>
      <c r="F10" s="23" t="s">
        <v>32</v>
      </c>
      <c r="G10" s="21" t="s">
        <v>33</v>
      </c>
      <c r="H10" s="21" t="s">
        <v>34</v>
      </c>
      <c r="I10" s="22"/>
      <c r="J10" s="23" t="s">
        <v>35</v>
      </c>
      <c r="K10" s="22"/>
      <c r="L10" s="21" t="s">
        <v>36</v>
      </c>
      <c r="M10" s="22"/>
      <c r="N10" s="20"/>
      <c r="O10" s="20"/>
      <c r="P10" s="20"/>
      <c r="Q10" s="20"/>
    </row>
    <row r="11" spans="1:17" x14ac:dyDescent="0.25">
      <c r="B11" s="34" t="s">
        <v>7</v>
      </c>
      <c r="C11" s="34" t="s">
        <v>8</v>
      </c>
      <c r="D11" s="34" t="s">
        <v>9</v>
      </c>
      <c r="E11" s="34" t="s">
        <v>10</v>
      </c>
      <c r="F11" s="34" t="s">
        <v>11</v>
      </c>
      <c r="G11" s="34" t="s">
        <v>12</v>
      </c>
      <c r="H11" s="34" t="s">
        <v>13</v>
      </c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</row>
    <row r="12" spans="1:17" x14ac:dyDescent="0.25">
      <c r="A12" t="s">
        <v>19</v>
      </c>
      <c r="B12" s="3">
        <v>23</v>
      </c>
      <c r="C12" s="3">
        <v>21</v>
      </c>
      <c r="D12" s="3">
        <v>22</v>
      </c>
      <c r="E12" s="3">
        <v>23</v>
      </c>
      <c r="F12" s="3">
        <v>20</v>
      </c>
      <c r="G12" s="3">
        <v>23</v>
      </c>
      <c r="H12" s="3">
        <v>22</v>
      </c>
      <c r="I12" s="3">
        <v>20</v>
      </c>
      <c r="J12" s="3">
        <v>22</v>
      </c>
      <c r="K12" s="3">
        <v>22</v>
      </c>
      <c r="L12" s="3">
        <v>21</v>
      </c>
      <c r="M12" s="3">
        <v>22</v>
      </c>
    </row>
    <row r="13" spans="1:17" x14ac:dyDescent="0.25">
      <c r="A13" t="s">
        <v>20</v>
      </c>
      <c r="B13" s="10"/>
      <c r="C13" s="10">
        <f>'PhD-A 33'!C13</f>
        <v>14</v>
      </c>
      <c r="D13" s="10">
        <f>'PhD-A 33'!D13</f>
        <v>22</v>
      </c>
      <c r="E13" s="10">
        <f>'PhD-A 33'!E13</f>
        <v>23</v>
      </c>
      <c r="F13" s="10">
        <f>'PhD-A 33'!F13</f>
        <v>20</v>
      </c>
      <c r="G13" s="10">
        <f>'PhD-A 33'!G13</f>
        <v>23</v>
      </c>
      <c r="H13" s="10">
        <f>'PhD-A 33'!H13</f>
        <v>22</v>
      </c>
      <c r="I13" s="10">
        <f>'PhD-A 33'!I13</f>
        <v>20</v>
      </c>
      <c r="J13" s="10">
        <f>'PhD-A 33'!J13</f>
        <v>22</v>
      </c>
      <c r="K13" s="10">
        <f>'PhD-A 33'!K13</f>
        <v>22</v>
      </c>
      <c r="L13" s="10">
        <v>6</v>
      </c>
      <c r="M13" s="10"/>
    </row>
    <row r="14" spans="1:17" s="11" customFormat="1" x14ac:dyDescent="0.25">
      <c r="A14" s="11" t="s">
        <v>21</v>
      </c>
      <c r="B14" s="12">
        <f>(+B8/B12)*B13</f>
        <v>0</v>
      </c>
      <c r="C14" s="12">
        <f>(+B8/C12)*C13</f>
        <v>1877.0266666666669</v>
      </c>
      <c r="D14" s="12">
        <f>(+B8/D12)*D13</f>
        <v>2815.5400000000004</v>
      </c>
      <c r="E14" s="12">
        <f>+B8/E12*E13</f>
        <v>2815.5400000000004</v>
      </c>
      <c r="F14" s="12">
        <f>+B8/F12*F13</f>
        <v>2815.5400000000004</v>
      </c>
      <c r="G14" s="12">
        <f>+B8/G12*G13</f>
        <v>2815.5400000000004</v>
      </c>
      <c r="H14" s="12">
        <f>+B8/H12*H13</f>
        <v>2815.5400000000004</v>
      </c>
      <c r="I14" s="12">
        <f>+B8/I12*I13</f>
        <v>2815.5400000000004</v>
      </c>
      <c r="J14" s="12">
        <f>+B8/J12*J13</f>
        <v>2815.5400000000004</v>
      </c>
      <c r="K14" s="12">
        <f>+B8/K12*K13</f>
        <v>2815.5400000000004</v>
      </c>
      <c r="L14" s="12">
        <f>+B8/L12*L13</f>
        <v>804.44</v>
      </c>
      <c r="M14" s="12">
        <f>+B8/M12*M13</f>
        <v>0</v>
      </c>
      <c r="N14" s="12"/>
      <c r="O14" s="12"/>
      <c r="P14" s="12"/>
      <c r="Q14" s="12"/>
    </row>
    <row r="15" spans="1:17" ht="15.75" thickBot="1" x14ac:dyDescent="0.3"/>
    <row r="16" spans="1:17" s="11" customFormat="1" ht="15.75" thickBot="1" x14ac:dyDescent="0.3">
      <c r="A16" s="13" t="s">
        <v>22</v>
      </c>
      <c r="B16" s="14">
        <f>SUM(B14:M14)</f>
        <v>25205.78666666667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5"/>
    </row>
    <row r="26" spans="1:3" s="3" customFormat="1" x14ac:dyDescent="0.25">
      <c r="A26"/>
      <c r="B26" s="16"/>
      <c r="C26" s="16"/>
    </row>
  </sheetData>
  <pageMargins left="0.45" right="0.45" top="0.75" bottom="0.75" header="0.3" footer="0.3"/>
  <pageSetup scale="82" orientation="landscape" r:id="rId1"/>
  <headerFooter>
    <oddFooter>&amp;R&amp;9&amp;Z&amp;F
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PhD-F 33</vt:lpstr>
      <vt:lpstr>PhD-F 40</vt:lpstr>
      <vt:lpstr>PhD-F 50</vt:lpstr>
      <vt:lpstr>MS-F 33</vt:lpstr>
      <vt:lpstr>MS-F 40</vt:lpstr>
      <vt:lpstr>MS-F 50 </vt:lpstr>
      <vt:lpstr>PhD-A 33</vt:lpstr>
      <vt:lpstr>PhD-A 40</vt:lpstr>
      <vt:lpstr>PhD-A 50</vt:lpstr>
      <vt:lpstr>MS-A 33</vt:lpstr>
      <vt:lpstr>MS-A 40</vt:lpstr>
      <vt:lpstr>MS-A 50</vt:lpstr>
      <vt:lpstr>RATES</vt:lpstr>
      <vt:lpstr>'MS-A 33'!Print_Area</vt:lpstr>
      <vt:lpstr>'MS-A 40'!Print_Area</vt:lpstr>
      <vt:lpstr>'MS-A 50'!Print_Area</vt:lpstr>
      <vt:lpstr>'MS-F 33'!Print_Area</vt:lpstr>
      <vt:lpstr>'MS-F 40'!Print_Area</vt:lpstr>
      <vt:lpstr>'MS-F 50 '!Print_Area</vt:lpstr>
      <vt:lpstr>'PhD-A 33'!Print_Area</vt:lpstr>
      <vt:lpstr>'PhD-A 40'!Print_Area</vt:lpstr>
      <vt:lpstr>'PhD-A 50'!Print_Area</vt:lpstr>
      <vt:lpstr>'PhD-F 33'!Print_Area</vt:lpstr>
      <vt:lpstr>'PhD-F 40'!Print_Area</vt:lpstr>
      <vt:lpstr>'PhD-F 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Ramsey</dc:creator>
  <cp:lastModifiedBy>OFHR Finance Team</cp:lastModifiedBy>
  <cp:lastPrinted>2022-02-02T14:49:47Z</cp:lastPrinted>
  <dcterms:created xsi:type="dcterms:W3CDTF">2019-05-17T12:57:09Z</dcterms:created>
  <dcterms:modified xsi:type="dcterms:W3CDTF">2025-04-22T17:49:13Z</dcterms:modified>
</cp:coreProperties>
</file>